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6" windowWidth="23136" windowHeight="9636" firstSheet="2" activeTab="8"/>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6" r:id="rId6"/>
    <sheet name="教职工人数核定表" sheetId="7" r:id="rId7"/>
    <sheet name="薪酬核定表" sheetId="8" r:id="rId8"/>
    <sheet name="固定资产折旧计算表" sheetId="9" r:id="rId9"/>
    <sheet name="承若书" sheetId="10" r:id="rId10"/>
  </sheets>
  <calcPr calcId="124519"/>
</workbook>
</file>

<file path=xl/calcChain.xml><?xml version="1.0" encoding="utf-8"?>
<calcChain xmlns="http://schemas.openxmlformats.org/spreadsheetml/2006/main">
  <c r="B25" i="9"/>
  <c r="B24"/>
  <c r="B23"/>
  <c r="J36" i="4"/>
  <c r="G36"/>
  <c r="D36"/>
  <c r="C36"/>
  <c r="C14" i="8"/>
  <c r="C24"/>
  <c r="D21" i="6"/>
  <c r="D12" i="5"/>
  <c r="C12"/>
  <c r="B12"/>
  <c r="D11"/>
  <c r="E23" i="7"/>
  <c r="C11" i="5"/>
  <c r="B11"/>
  <c r="D8"/>
  <c r="C8"/>
  <c r="B8"/>
  <c r="I54" i="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1"/>
  <c r="I10"/>
  <c r="I9"/>
  <c r="I8"/>
  <c r="I7"/>
  <c r="I6"/>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1"/>
  <c r="F10"/>
  <c r="F9"/>
  <c r="F8"/>
  <c r="F7"/>
  <c r="F6"/>
  <c r="C54"/>
  <c r="C53"/>
  <c r="C52"/>
  <c r="C51"/>
  <c r="C50"/>
  <c r="C49"/>
  <c r="C48"/>
  <c r="C47"/>
  <c r="C46"/>
  <c r="C45"/>
  <c r="C44"/>
  <c r="C43"/>
  <c r="C42"/>
  <c r="C41"/>
  <c r="C40"/>
  <c r="C39"/>
  <c r="C38"/>
  <c r="C37"/>
  <c r="C35"/>
  <c r="C34"/>
  <c r="C33"/>
  <c r="C32"/>
  <c r="C31"/>
  <c r="C30"/>
  <c r="C29"/>
  <c r="C28"/>
  <c r="C27"/>
  <c r="C26"/>
  <c r="C25"/>
  <c r="C24"/>
  <c r="C23"/>
  <c r="C22"/>
  <c r="C21"/>
  <c r="C20"/>
  <c r="C19"/>
  <c r="C18"/>
  <c r="C17"/>
  <c r="C16"/>
  <c r="C15"/>
  <c r="C14"/>
  <c r="C13"/>
  <c r="C11"/>
  <c r="C10"/>
  <c r="C9"/>
  <c r="C8"/>
  <c r="C7"/>
  <c r="C6"/>
  <c r="D12" i="3"/>
  <c r="C12"/>
  <c r="B12"/>
  <c r="D11"/>
  <c r="C11"/>
  <c r="B15" i="5"/>
  <c r="D12" i="4"/>
  <c r="B16" i="5" s="1"/>
  <c r="C31" i="8"/>
  <c r="E31" s="1"/>
  <c r="C30"/>
  <c r="E30" s="1"/>
  <c r="C29"/>
  <c r="E29" s="1"/>
  <c r="C21"/>
  <c r="E21" s="1"/>
  <c r="C20"/>
  <c r="E20" s="1"/>
  <c r="C19"/>
  <c r="E19" s="1"/>
  <c r="C9"/>
  <c r="E9" s="1"/>
  <c r="C11"/>
  <c r="E11" s="1"/>
  <c r="C10"/>
  <c r="E10" s="1"/>
  <c r="E25"/>
  <c r="E15"/>
  <c r="E5"/>
  <c r="C4"/>
  <c r="B5"/>
  <c r="B25"/>
  <c r="B15"/>
  <c r="H36" i="4"/>
  <c r="H12" s="1"/>
  <c r="E36"/>
  <c r="B36"/>
  <c r="B12" s="1"/>
  <c r="J51"/>
  <c r="J37"/>
  <c r="J12"/>
  <c r="I12" s="1"/>
  <c r="J5"/>
  <c r="D15" i="5" s="1"/>
  <c r="G51" i="4"/>
  <c r="G37"/>
  <c r="G12"/>
  <c r="G5"/>
  <c r="F5" s="1"/>
  <c r="D51"/>
  <c r="D37"/>
  <c r="D5"/>
  <c r="C5" s="1"/>
  <c r="D21" i="5"/>
  <c r="C21"/>
  <c r="B21"/>
  <c r="D20"/>
  <c r="C20"/>
  <c r="B20"/>
  <c r="D18"/>
  <c r="C18"/>
  <c r="B18"/>
  <c r="D17"/>
  <c r="C17"/>
  <c r="B17"/>
  <c r="H51" i="4"/>
  <c r="E51"/>
  <c r="B51"/>
  <c r="H37"/>
  <c r="E37"/>
  <c r="B37"/>
  <c r="E12"/>
  <c r="E55" s="1"/>
  <c r="H5"/>
  <c r="E5"/>
  <c r="B5"/>
  <c r="E25" i="9"/>
  <c r="E24"/>
  <c r="E23"/>
  <c r="E21"/>
  <c r="E20"/>
  <c r="E19"/>
  <c r="E16"/>
  <c r="E15"/>
  <c r="E14"/>
  <c r="E12"/>
  <c r="E11"/>
  <c r="E10"/>
  <c r="E7"/>
  <c r="E6"/>
  <c r="E5"/>
  <c r="E41" i="7"/>
  <c r="E40"/>
  <c r="E24"/>
  <c r="E7"/>
  <c r="E6"/>
  <c r="D46"/>
  <c r="D45"/>
  <c r="D44"/>
  <c r="D43"/>
  <c r="D42"/>
  <c r="D41"/>
  <c r="D40"/>
  <c r="D39"/>
  <c r="D38"/>
  <c r="D29"/>
  <c r="D28"/>
  <c r="D27"/>
  <c r="D26"/>
  <c r="D25"/>
  <c r="D24"/>
  <c r="D23"/>
  <c r="D22"/>
  <c r="D21"/>
  <c r="D12"/>
  <c r="D11"/>
  <c r="D10"/>
  <c r="D9"/>
  <c r="D8"/>
  <c r="D7"/>
  <c r="D6"/>
  <c r="D5"/>
  <c r="D4"/>
  <c r="C21" i="6"/>
  <c r="B21"/>
  <c r="E6"/>
  <c r="E5"/>
  <c r="E4"/>
  <c r="E15"/>
  <c r="E14"/>
  <c r="E13"/>
  <c r="I5" i="4" l="1"/>
  <c r="J55"/>
  <c r="I55" s="1"/>
  <c r="G55"/>
  <c r="F55" s="1"/>
  <c r="C15" i="5"/>
  <c r="D16"/>
  <c r="D14" s="1"/>
  <c r="D22" s="1"/>
  <c r="D23" s="1"/>
  <c r="C16"/>
  <c r="F12" i="4"/>
  <c r="C12"/>
  <c r="D55"/>
  <c r="C55" s="1"/>
  <c r="B14" i="5"/>
  <c r="B22" s="1"/>
  <c r="B23" s="1"/>
  <c r="B25" s="1"/>
  <c r="B55" i="4"/>
  <c r="H55"/>
  <c r="C14" i="5" l="1"/>
  <c r="C22" s="1"/>
  <c r="C23" s="1"/>
  <c r="C24" s="1"/>
  <c r="D24"/>
  <c r="D25"/>
  <c r="B24"/>
  <c r="C25"/>
  <c r="B27" l="1"/>
  <c r="B26"/>
</calcChain>
</file>

<file path=xl/sharedStrings.xml><?xml version="1.0" encoding="utf-8"?>
<sst xmlns="http://schemas.openxmlformats.org/spreadsheetml/2006/main" count="348" uniqueCount="254">
  <si>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</si>
  <si>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</si>
  <si>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</si>
  <si>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r>
      <rPr>
        <sz val="16"/>
        <rFont val="宋体"/>
        <family val="3"/>
        <charset val="134"/>
      </rPr>
      <t>法人代表</t>
    </r>
    <r>
      <rPr>
        <sz val="16"/>
        <rFont val="Times New Roman"/>
        <family val="1"/>
      </rPr>
      <t xml:space="preserve">  </t>
    </r>
  </si>
  <si>
    <r>
      <rPr>
        <sz val="16"/>
        <rFont val="宋体"/>
        <family val="3"/>
        <charset val="134"/>
      </rPr>
      <t>财务负责人</t>
    </r>
  </si>
  <si>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</si>
  <si>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r>
      <rPr>
        <sz val="16"/>
        <rFont val="宋体"/>
        <family val="3"/>
        <charset val="134"/>
      </rPr>
      <t>学校地址</t>
    </r>
  </si>
  <si>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</si>
  <si>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</si>
  <si>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r>
      <rPr>
        <sz val="16"/>
        <rFont val="宋体"/>
        <family val="3"/>
        <charset val="134"/>
      </rPr>
      <t>日</t>
    </r>
    <r>
      <rPr>
        <sz val="16"/>
        <rFont val="Times New Roman"/>
        <family val="1"/>
      </rPr>
      <t xml:space="preserve">    </t>
    </r>
    <r>
      <rPr>
        <sz val="16"/>
        <rFont val="宋体"/>
        <family val="3"/>
        <charset val="134"/>
      </rPr>
      <t>期</t>
    </r>
  </si>
  <si>
    <r>
      <rPr>
        <sz val="16"/>
        <rFont val="黑体"/>
        <family val="3"/>
        <charset val="134"/>
      </rPr>
      <t>表</t>
    </r>
    <r>
      <rPr>
        <sz val="16"/>
        <rFont val="Times New Roman"/>
        <family val="1"/>
      </rPr>
      <t>1</t>
    </r>
  </si>
  <si>
    <r>
      <rPr>
        <b/>
        <sz val="12"/>
        <color indexed="8"/>
        <rFont val="宋体"/>
        <family val="3"/>
        <charset val="134"/>
      </rPr>
      <t>项　　目</t>
    </r>
  </si>
  <si>
    <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</si>
  <si>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</si>
  <si>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</si>
  <si>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</si>
  <si>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</si>
  <si>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</si>
  <si>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t xml:space="preserve">       </t>
    </r>
    <r>
      <rPr>
        <sz val="12"/>
        <color indexed="8"/>
        <rFont val="宋体"/>
        <family val="3"/>
        <charset val="134"/>
      </rPr>
      <t>高中部</t>
    </r>
  </si>
  <si>
    <r>
      <rPr>
        <b/>
        <sz val="12"/>
        <color indexed="8"/>
        <rFont val="宋体"/>
        <family val="3"/>
        <charset val="134"/>
      </rPr>
      <t>二、学生总数（人）</t>
    </r>
  </si>
  <si>
    <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</si>
  <si>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</si>
  <si>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</si>
  <si>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</si>
  <si>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</si>
  <si>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t>1</t>
    </r>
    <r>
      <rPr>
        <sz val="12"/>
        <rFont val="宋体"/>
        <family val="3"/>
        <charset val="134"/>
      </rPr>
      <t>、教学人员</t>
    </r>
  </si>
  <si>
    <r>
      <t xml:space="preserve">              </t>
    </r>
    <r>
      <rPr>
        <sz val="12"/>
        <color indexed="8"/>
        <rFont val="宋体"/>
        <family val="3"/>
        <charset val="134"/>
      </rPr>
      <t>小学部</t>
    </r>
  </si>
  <si>
    <r>
      <t xml:space="preserve">             </t>
    </r>
    <r>
      <rPr>
        <sz val="12"/>
        <color indexed="8"/>
        <rFont val="宋体"/>
        <family val="3"/>
        <charset val="134"/>
      </rPr>
      <t>初中部</t>
    </r>
  </si>
  <si>
    <r>
      <t xml:space="preserve">             </t>
    </r>
    <r>
      <rPr>
        <sz val="12"/>
        <color indexed="8"/>
        <rFont val="宋体"/>
        <family val="3"/>
        <charset val="134"/>
      </rPr>
      <t>高中部</t>
    </r>
  </si>
  <si>
    <t xml:space="preserve">    其中：外籍老师人数</t>
  </si>
  <si>
    <r>
      <t>2</t>
    </r>
    <r>
      <rPr>
        <sz val="12"/>
        <rFont val="宋体"/>
        <family val="3"/>
        <charset val="134"/>
      </rPr>
      <t>、教学辅助人员</t>
    </r>
  </si>
  <si>
    <r>
      <t>3</t>
    </r>
    <r>
      <rPr>
        <sz val="12"/>
        <rFont val="宋体"/>
        <family val="3"/>
        <charset val="134"/>
      </rPr>
      <t>、行政管理人员</t>
    </r>
  </si>
  <si>
    <r>
      <t>4</t>
    </r>
    <r>
      <rPr>
        <sz val="12"/>
        <rFont val="宋体"/>
        <family val="3"/>
        <charset val="134"/>
      </rPr>
      <t>、后勤工作人员</t>
    </r>
  </si>
  <si>
    <r>
      <rPr>
        <sz val="12"/>
        <rFont val="宋体"/>
        <family val="3"/>
        <charset val="134"/>
      </rPr>
      <t>（二）其他人员</t>
    </r>
  </si>
  <si>
    <r>
      <t xml:space="preserve">    1</t>
    </r>
    <r>
      <rPr>
        <sz val="12"/>
        <rFont val="宋体"/>
        <family val="3"/>
        <charset val="134"/>
      </rPr>
      <t>、短期聘用人员</t>
    </r>
  </si>
  <si>
    <r>
      <t xml:space="preserve">    2</t>
    </r>
    <r>
      <rPr>
        <sz val="12"/>
        <rFont val="宋体"/>
        <family val="3"/>
        <charset val="134"/>
      </rPr>
      <t>、离退休人员</t>
    </r>
  </si>
  <si>
    <r>
      <t xml:space="preserve">    3</t>
    </r>
    <r>
      <rPr>
        <sz val="12"/>
        <rFont val="宋体"/>
        <family val="3"/>
        <charset val="134"/>
      </rPr>
      <t>、劳务派遣人员</t>
    </r>
  </si>
  <si>
    <r>
      <t xml:space="preserve">    4</t>
    </r>
    <r>
      <rPr>
        <sz val="12"/>
        <rFont val="宋体"/>
        <family val="3"/>
        <charset val="134"/>
      </rPr>
      <t>、其他临时人员</t>
    </r>
  </si>
  <si>
    <r>
      <rPr>
        <b/>
        <sz val="12"/>
        <rFont val="宋体"/>
        <family val="3"/>
        <charset val="134"/>
      </rPr>
      <t>五、固定资产年末总值（元）</t>
    </r>
  </si>
  <si>
    <r>
      <t xml:space="preserve">  1.</t>
    </r>
    <r>
      <rPr>
        <sz val="12"/>
        <rFont val="宋体"/>
        <family val="3"/>
        <charset val="134"/>
      </rPr>
      <t>房屋及构筑物</t>
    </r>
  </si>
  <si>
    <r>
      <t xml:space="preserve">  2.</t>
    </r>
    <r>
      <rPr>
        <sz val="12"/>
        <rFont val="宋体"/>
        <family val="3"/>
        <charset val="134"/>
      </rPr>
      <t>通用设备</t>
    </r>
  </si>
  <si>
    <r>
      <t xml:space="preserve">  3.</t>
    </r>
    <r>
      <rPr>
        <sz val="12"/>
        <rFont val="宋体"/>
        <family val="3"/>
        <charset val="134"/>
      </rPr>
      <t>专用设备</t>
    </r>
  </si>
  <si>
    <r>
      <t xml:space="preserve">  4.</t>
    </r>
    <r>
      <rPr>
        <sz val="12"/>
        <rFont val="宋体"/>
        <family val="3"/>
        <charset val="134"/>
      </rPr>
      <t>家具、用具及装具</t>
    </r>
  </si>
  <si>
    <r>
      <t xml:space="preserve">      5.</t>
    </r>
    <r>
      <rPr>
        <sz val="12"/>
        <color indexed="8"/>
        <rFont val="宋体"/>
        <family val="3"/>
        <charset val="134"/>
      </rPr>
      <t>其他固定资产</t>
    </r>
  </si>
  <si>
    <t>学校类别：</t>
    <phoneticPr fontId="24" type="noConversion"/>
  </si>
  <si>
    <r>
      <t>2020</t>
    </r>
    <r>
      <rPr>
        <b/>
        <sz val="12"/>
        <rFont val="宋体"/>
        <family val="3"/>
        <charset val="134"/>
      </rPr>
      <t>年</t>
    </r>
    <phoneticPr fontId="24" type="noConversion"/>
  </si>
  <si>
    <r>
      <t>2019</t>
    </r>
    <r>
      <rPr>
        <b/>
        <sz val="12"/>
        <color indexed="8"/>
        <rFont val="宋体"/>
        <family val="3"/>
        <charset val="134"/>
      </rPr>
      <t>年</t>
    </r>
    <phoneticPr fontId="24" type="noConversion"/>
  </si>
  <si>
    <r>
      <t>表</t>
    </r>
    <r>
      <rPr>
        <sz val="16"/>
        <rFont val="Times New Roman"/>
        <family val="1"/>
      </rPr>
      <t>2</t>
    </r>
  </si>
  <si>
    <t xml:space="preserve">                               </t>
  </si>
  <si>
    <t>项      目</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</si>
  <si>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</si>
  <si>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</si>
  <si>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</si>
  <si>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</si>
  <si>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</si>
  <si>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</si>
  <si>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</si>
  <si>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</si>
  <si>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</si>
  <si>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</si>
  <si>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</si>
  <si>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</si>
  <si>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</si>
  <si>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</si>
  <si>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</si>
  <si>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</si>
  <si>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</si>
  <si>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t>（二）科研事业收入</t>
  </si>
  <si>
    <t>四、经营收入（元）</t>
  </si>
  <si>
    <t>五、附属单位缴款（元）</t>
  </si>
  <si>
    <t>六、其他收入（元）</t>
  </si>
  <si>
    <t>其中：（一）利息收入</t>
  </si>
  <si>
    <t xml:space="preserve">      （二）捐赠收入</t>
  </si>
  <si>
    <t>2019年</t>
    <phoneticPr fontId="24" type="noConversion"/>
  </si>
  <si>
    <t>2020年</t>
    <phoneticPr fontId="24" type="noConversion"/>
  </si>
  <si>
    <t>单位：元</t>
    <phoneticPr fontId="24" type="noConversion"/>
  </si>
  <si>
    <r>
      <rPr>
        <sz val="16"/>
        <rFont val="黑体"/>
        <family val="3"/>
        <charset val="134"/>
      </rPr>
      <t>表</t>
    </r>
    <r>
      <rPr>
        <sz val="16"/>
        <rFont val="Times New Roman"/>
        <family val="1"/>
      </rPr>
      <t>4</t>
    </r>
  </si>
  <si>
    <t>项目　</t>
  </si>
  <si>
    <r>
      <t>2021</t>
    </r>
    <r>
      <rPr>
        <b/>
        <sz val="12"/>
        <rFont val="宋体"/>
        <family val="3"/>
        <charset val="134"/>
      </rPr>
      <t>年</t>
    </r>
  </si>
  <si>
    <r>
      <t>一、学校基本情况</t>
    </r>
    <r>
      <rPr>
        <b/>
        <sz val="12"/>
        <rFont val="Times New Roman"/>
        <family val="1"/>
      </rPr>
      <t xml:space="preserve"> </t>
    </r>
  </si>
  <si>
    <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t>
    </r>
  </si>
  <si>
    <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</si>
  <si>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</si>
  <si>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t>行政管理人员占在职教职工总数的比重</t>
    </r>
    <r>
      <rPr>
        <sz val="12"/>
        <rFont val="Times New Roman"/>
        <family val="1"/>
      </rPr>
      <t xml:space="preserve"> (%)</t>
    </r>
  </si>
  <si>
    <t>三、师生比</t>
  </si>
  <si>
    <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</si>
  <si>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</si>
  <si>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</si>
  <si>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t>四、教育培养总成本</t>
    </r>
    <r>
      <rPr>
        <b/>
        <sz val="12"/>
        <rFont val="Times New Roman"/>
        <family val="1"/>
      </rPr>
      <t>(</t>
    </r>
    <r>
      <rPr>
        <b/>
        <sz val="12"/>
        <rFont val="宋体"/>
        <family val="3"/>
        <charset val="134"/>
      </rPr>
      <t>元</t>
    </r>
    <r>
      <rPr>
        <b/>
        <sz val="12"/>
        <rFont val="Times New Roman"/>
        <family val="1"/>
      </rPr>
      <t xml:space="preserve">)  </t>
    </r>
  </si>
  <si>
    <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</si>
  <si>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</si>
  <si>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</si>
  <si>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</si>
  <si>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t xml:space="preserve">       </t>
    </r>
    <r>
      <rPr>
        <sz val="12"/>
        <rFont val="宋体"/>
        <family val="3"/>
        <charset val="134"/>
      </rPr>
      <t>（五）无形资产摊销</t>
    </r>
  </si>
  <si>
    <r>
      <t xml:space="preserve">       </t>
    </r>
    <r>
      <rPr>
        <sz val="12"/>
        <rFont val="宋体"/>
        <family val="3"/>
        <charset val="134"/>
      </rPr>
      <t>（六）财务费用</t>
    </r>
  </si>
  <si>
    <t>五、应冲减成本的收入（元）</t>
  </si>
  <si>
    <t>六、核定教育培养总成本（元）</t>
  </si>
  <si>
    <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</si>
  <si>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t xml:space="preserve">    </t>
    </r>
    <r>
      <rPr>
        <sz val="12"/>
        <rFont val="宋体"/>
        <family val="3"/>
        <charset val="134"/>
      </rPr>
      <t>小学生均教育培养成本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</si>
  <si>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t xml:space="preserve">    </t>
    </r>
    <r>
      <rPr>
        <sz val="12"/>
        <rFont val="宋体"/>
        <family val="3"/>
        <charset val="134"/>
      </rPr>
      <t>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</si>
  <si>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t>2019</t>
    </r>
    <r>
      <rPr>
        <b/>
        <sz val="12"/>
        <rFont val="宋体"/>
        <family val="3"/>
        <charset val="134"/>
      </rPr>
      <t>年</t>
    </r>
    <phoneticPr fontId="24" type="noConversion"/>
  </si>
  <si>
    <r>
      <t>2020</t>
    </r>
    <r>
      <rPr>
        <b/>
        <sz val="12"/>
        <rFont val="宋体"/>
        <family val="3"/>
        <charset val="134"/>
      </rPr>
      <t>年</t>
    </r>
    <phoneticPr fontId="24" type="noConversion"/>
  </si>
  <si>
    <r>
      <rPr>
        <b/>
        <sz val="12"/>
        <color indexed="8"/>
        <rFont val="宋体"/>
        <family val="3"/>
        <charset val="134"/>
      </rPr>
      <t>学部</t>
    </r>
  </si>
  <si>
    <r>
      <rPr>
        <b/>
        <sz val="12"/>
        <color indexed="8"/>
        <rFont val="宋体"/>
        <family val="3"/>
        <charset val="134"/>
      </rPr>
      <t>班级</t>
    </r>
  </si>
  <si>
    <r>
      <rPr>
        <b/>
        <sz val="12"/>
        <color indexed="8"/>
        <rFont val="宋体"/>
        <family val="3"/>
        <charset val="134"/>
      </rPr>
      <t>上半年学生人数</t>
    </r>
  </si>
  <si>
    <r>
      <rPr>
        <b/>
        <sz val="12"/>
        <color indexed="8"/>
        <rFont val="宋体"/>
        <family val="3"/>
        <charset val="134"/>
      </rPr>
      <t>下半年学生人数</t>
    </r>
  </si>
  <si>
    <r>
      <rPr>
        <b/>
        <sz val="12"/>
        <color indexed="8"/>
        <rFont val="宋体"/>
        <family val="3"/>
        <charset val="134"/>
      </rPr>
      <t>核定数</t>
    </r>
  </si>
  <si>
    <r>
      <rPr>
        <sz val="12"/>
        <rFont val="宋体"/>
        <family val="3"/>
        <charset val="134"/>
      </rPr>
      <t>小学部</t>
    </r>
  </si>
  <si>
    <r>
      <rPr>
        <sz val="12"/>
        <rFont val="宋体"/>
        <family val="3"/>
        <charset val="134"/>
      </rPr>
      <t>小计</t>
    </r>
  </si>
  <si>
    <r>
      <rPr>
        <sz val="12"/>
        <rFont val="宋体"/>
        <family val="3"/>
        <charset val="134"/>
      </rPr>
      <t>初中部</t>
    </r>
  </si>
  <si>
    <r>
      <rPr>
        <b/>
        <sz val="12"/>
        <rFont val="宋体"/>
        <family val="3"/>
        <charset val="134"/>
      </rPr>
      <t>标准学生人数</t>
    </r>
  </si>
  <si>
    <r>
      <rPr>
        <b/>
        <sz val="12"/>
        <color indexed="8"/>
        <rFont val="宋体"/>
        <family val="3"/>
        <charset val="134"/>
      </rPr>
      <t>项目</t>
    </r>
  </si>
  <si>
    <r>
      <rPr>
        <b/>
        <sz val="12"/>
        <color indexed="8"/>
        <rFont val="宋体"/>
        <family val="3"/>
        <charset val="134"/>
      </rPr>
      <t>上半年人数</t>
    </r>
  </si>
  <si>
    <r>
      <rPr>
        <b/>
        <sz val="12"/>
        <color indexed="8"/>
        <rFont val="宋体"/>
        <family val="3"/>
        <charset val="134"/>
      </rPr>
      <t>下半年人数</t>
    </r>
  </si>
  <si>
    <r>
      <rPr>
        <b/>
        <sz val="12"/>
        <color indexed="8"/>
        <rFont val="宋体"/>
        <family val="3"/>
        <charset val="134"/>
      </rPr>
      <t>核算数</t>
    </r>
  </si>
  <si>
    <r>
      <rPr>
        <b/>
        <sz val="12"/>
        <color indexed="8"/>
        <rFont val="宋体"/>
        <family val="3"/>
        <charset val="134"/>
      </rPr>
      <t>限额数</t>
    </r>
  </si>
  <si>
    <r>
      <rPr>
        <b/>
        <sz val="12"/>
        <color indexed="8"/>
        <rFont val="宋体"/>
        <family val="3"/>
        <charset val="134"/>
      </rPr>
      <t>核减数</t>
    </r>
  </si>
  <si>
    <t>（一）在职教职工人数</t>
  </si>
  <si>
    <r>
      <rPr>
        <b/>
        <sz val="12"/>
        <color indexed="8"/>
        <rFont val="宋体"/>
        <family val="3"/>
        <charset val="134"/>
      </rPr>
      <t>项目</t>
    </r>
  </si>
  <si>
    <r>
      <rPr>
        <b/>
        <sz val="12"/>
        <color indexed="8"/>
        <rFont val="宋体"/>
        <family val="3"/>
        <charset val="134"/>
      </rPr>
      <t>最高限额</t>
    </r>
  </si>
  <si>
    <r>
      <rPr>
        <b/>
        <sz val="12"/>
        <color indexed="8"/>
        <rFont val="宋体"/>
        <family val="3"/>
        <charset val="134"/>
      </rPr>
      <t>最低限额</t>
    </r>
  </si>
  <si>
    <r>
      <rPr>
        <sz val="12"/>
        <rFont val="宋体"/>
        <family val="3"/>
        <charset val="134"/>
      </rPr>
      <t>职工薪酬</t>
    </r>
  </si>
  <si>
    <r>
      <rPr>
        <sz val="12"/>
        <rFont val="宋体"/>
        <family val="3"/>
        <charset val="134"/>
      </rPr>
      <t>职工福利费</t>
    </r>
  </si>
  <si>
    <r>
      <t>社会保障费</t>
    </r>
    <r>
      <rPr>
        <sz val="12"/>
        <rFont val="Times New Roman"/>
        <family val="1"/>
      </rPr>
      <t>(</t>
    </r>
    <r>
      <rPr>
        <sz val="12"/>
        <rFont val="宋体"/>
        <family val="3"/>
        <charset val="134"/>
      </rPr>
      <t>五险</t>
    </r>
    <r>
      <rPr>
        <sz val="12"/>
        <rFont val="Times New Roman"/>
        <family val="1"/>
      </rPr>
      <t>)</t>
    </r>
  </si>
  <si>
    <r>
      <rPr>
        <sz val="12"/>
        <rFont val="宋体"/>
        <family val="3"/>
        <charset val="134"/>
      </rPr>
      <t>企业年金</t>
    </r>
  </si>
  <si>
    <r>
      <rPr>
        <sz val="12"/>
        <rFont val="宋体"/>
        <family val="3"/>
        <charset val="134"/>
      </rPr>
      <t>住房公积金</t>
    </r>
  </si>
  <si>
    <r>
      <rPr>
        <sz val="12"/>
        <rFont val="宋体"/>
        <family val="3"/>
        <charset val="134"/>
      </rPr>
      <t>工会经费</t>
    </r>
  </si>
  <si>
    <r>
      <rPr>
        <sz val="12"/>
        <rFont val="宋体"/>
        <family val="3"/>
        <charset val="134"/>
      </rPr>
      <t>职工教育经费</t>
    </r>
  </si>
  <si>
    <r>
      <t>2019</t>
    </r>
    <r>
      <rPr>
        <b/>
        <sz val="12"/>
        <color indexed="8"/>
        <rFont val="宋体"/>
        <family val="3"/>
        <charset val="134"/>
      </rPr>
      <t>年上报数</t>
    </r>
    <phoneticPr fontId="24" type="noConversion"/>
  </si>
  <si>
    <r>
      <t>2019</t>
    </r>
    <r>
      <rPr>
        <b/>
        <sz val="12"/>
        <color indexed="8"/>
        <rFont val="宋体"/>
        <family val="3"/>
        <charset val="134"/>
      </rPr>
      <t>年核减数</t>
    </r>
    <phoneticPr fontId="24" type="noConversion"/>
  </si>
  <si>
    <r>
      <t>2019</t>
    </r>
    <r>
      <rPr>
        <b/>
        <sz val="12"/>
        <rFont val="宋体"/>
        <family val="3"/>
        <charset val="134"/>
      </rPr>
      <t>年核定数</t>
    </r>
    <phoneticPr fontId="24" type="noConversion"/>
  </si>
  <si>
    <t>2019年核增数</t>
    <phoneticPr fontId="24" type="noConversion"/>
  </si>
  <si>
    <t>补充医疗保险</t>
    <phoneticPr fontId="24" type="noConversion"/>
  </si>
  <si>
    <t>比列</t>
    <phoneticPr fontId="24" type="noConversion"/>
  </si>
  <si>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</si>
  <si>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</si>
  <si>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</si>
  <si>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</si>
  <si>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</si>
  <si>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</si>
  <si>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b/>
        <sz val="12"/>
        <rFont val="宋体"/>
        <family val="3"/>
        <charset val="134"/>
      </rPr>
      <t>一、房屋及构筑物</t>
    </r>
  </si>
  <si>
    <r>
      <rPr>
        <b/>
        <sz val="12"/>
        <color indexed="8"/>
        <rFont val="宋体"/>
        <family val="3"/>
        <charset val="134"/>
      </rPr>
      <t>二、通用设备</t>
    </r>
  </si>
  <si>
    <r>
      <rPr>
        <b/>
        <sz val="12"/>
        <color indexed="8"/>
        <rFont val="宋体"/>
        <family val="3"/>
        <charset val="134"/>
      </rPr>
      <t>三、专用设备</t>
    </r>
  </si>
  <si>
    <r>
      <rPr>
        <b/>
        <sz val="12"/>
        <color indexed="8"/>
        <rFont val="宋体"/>
        <family val="3"/>
        <charset val="134"/>
      </rPr>
      <t>四、家具、用具及装具</t>
    </r>
  </si>
  <si>
    <t>其他</t>
    <phoneticPr fontId="24" type="noConversion"/>
  </si>
  <si>
    <r>
      <t>2020</t>
    </r>
    <r>
      <rPr>
        <b/>
        <sz val="12"/>
        <color indexed="8"/>
        <rFont val="宋体"/>
        <family val="3"/>
        <charset val="134"/>
      </rPr>
      <t>年上报数</t>
    </r>
    <phoneticPr fontId="24" type="noConversion"/>
  </si>
  <si>
    <r>
      <t>2020</t>
    </r>
    <r>
      <rPr>
        <b/>
        <sz val="12"/>
        <color indexed="8"/>
        <rFont val="宋体"/>
        <family val="3"/>
        <charset val="134"/>
      </rPr>
      <t>年核减数</t>
    </r>
    <phoneticPr fontId="24" type="noConversion"/>
  </si>
  <si>
    <r>
      <t>2020</t>
    </r>
    <r>
      <rPr>
        <b/>
        <sz val="12"/>
        <rFont val="宋体"/>
        <family val="3"/>
        <charset val="134"/>
      </rPr>
      <t>年核定数</t>
    </r>
    <phoneticPr fontId="24" type="noConversion"/>
  </si>
  <si>
    <t>2020年核增数</t>
    <phoneticPr fontId="24" type="noConversion"/>
  </si>
  <si>
    <r>
      <t>2021</t>
    </r>
    <r>
      <rPr>
        <b/>
        <sz val="12"/>
        <color indexed="8"/>
        <rFont val="宋体"/>
        <family val="3"/>
        <charset val="134"/>
      </rPr>
      <t>年上报数</t>
    </r>
    <phoneticPr fontId="24" type="noConversion"/>
  </si>
  <si>
    <r>
      <t>2021</t>
    </r>
    <r>
      <rPr>
        <b/>
        <sz val="12"/>
        <color indexed="8"/>
        <rFont val="宋体"/>
        <family val="3"/>
        <charset val="134"/>
      </rPr>
      <t>年核减数</t>
    </r>
    <phoneticPr fontId="24" type="noConversion"/>
  </si>
  <si>
    <r>
      <t>2021</t>
    </r>
    <r>
      <rPr>
        <b/>
        <sz val="12"/>
        <rFont val="宋体"/>
        <family val="3"/>
        <charset val="134"/>
      </rPr>
      <t>年核定数</t>
    </r>
    <phoneticPr fontId="24" type="noConversion"/>
  </si>
  <si>
    <t>2021年核增数</t>
    <phoneticPr fontId="24" type="noConversion"/>
  </si>
  <si>
    <t>承 诺 书</t>
  </si>
  <si>
    <r>
      <t xml:space="preserve">                                   </t>
    </r>
    <r>
      <rPr>
        <sz val="15"/>
        <color theme="1"/>
        <rFont val="宋体"/>
        <family val="3"/>
        <charset val="134"/>
      </rPr>
      <t>年</t>
    </r>
    <r>
      <rPr>
        <sz val="15"/>
        <color theme="1"/>
        <rFont val="Times New Roman"/>
        <family val="1"/>
      </rPr>
      <t xml:space="preserve">     </t>
    </r>
    <r>
      <rPr>
        <sz val="15"/>
        <color theme="1"/>
        <rFont val="宋体"/>
        <family val="3"/>
        <charset val="134"/>
      </rPr>
      <t>月</t>
    </r>
    <r>
      <rPr>
        <sz val="16"/>
        <color theme="1"/>
        <rFont val="Times New Roman"/>
        <family val="1"/>
      </rPr>
      <t xml:space="preserve">     </t>
    </r>
    <r>
      <rPr>
        <sz val="16"/>
        <color theme="1"/>
        <rFont val="宋体"/>
        <family val="3"/>
        <charset val="134"/>
      </rPr>
      <t>日</t>
    </r>
    <phoneticPr fontId="24" type="noConversion"/>
  </si>
  <si>
    <r>
      <t xml:space="preserve">                                                    </t>
    </r>
    <r>
      <rPr>
        <sz val="15"/>
        <color theme="1"/>
        <rFont val="宋体"/>
        <family val="3"/>
        <charset val="134"/>
      </rPr>
      <t>财务负责人员（签字）：</t>
    </r>
    <phoneticPr fontId="24" type="noConversion"/>
  </si>
  <si>
    <t xml:space="preserve">                              法人代表（签字）：</t>
    <phoneticPr fontId="24" type="noConversion"/>
  </si>
  <si>
    <t xml:space="preserve">    二、如因我校提供的资料不合法、不真实、不完整引起的一切后果，由本校自行承担。</t>
    <phoneticPr fontId="24" type="noConversion"/>
  </si>
  <si>
    <t xml:space="preserve">    一、提供的成本所需资料、数据是合法、真实、完整的；</t>
    <phoneticPr fontId="24" type="noConversion"/>
  </si>
  <si>
    <r>
      <rPr>
        <sz val="15"/>
        <color theme="1"/>
        <rFont val="Times New Roman"/>
        <family val="1"/>
      </rPr>
      <t xml:space="preserve">        </t>
    </r>
    <r>
      <rPr>
        <sz val="15"/>
        <color theme="1"/>
        <rFont val="宋体"/>
        <family val="3"/>
        <charset val="134"/>
      </rPr>
      <t>根据《政府制定价格成本监审办法》（国家发展和改革委员会第</t>
    </r>
    <r>
      <rPr>
        <sz val="15"/>
        <color theme="1"/>
        <rFont val="Times New Roman"/>
        <family val="1"/>
      </rPr>
      <t>8</t>
    </r>
    <r>
      <rPr>
        <sz val="15"/>
        <color theme="1"/>
        <rFont val="宋体"/>
        <family val="3"/>
        <charset val="134"/>
      </rPr>
      <t>号令）的要求，我校就湖南省民办中小学校教育培养定价成本监审所提供的成本费用资料及数据郑重承诺如下：</t>
    </r>
    <phoneticPr fontId="24" type="noConversion"/>
  </si>
  <si>
    <r>
      <t>2019</t>
    </r>
    <r>
      <rPr>
        <sz val="12"/>
        <color rgb="FF000000"/>
        <rFont val="宋体"/>
        <family val="3"/>
        <charset val="134"/>
      </rPr>
      <t>年</t>
    </r>
    <phoneticPr fontId="24" type="noConversion"/>
  </si>
  <si>
    <r>
      <t>2020</t>
    </r>
    <r>
      <rPr>
        <sz val="12"/>
        <color rgb="FF000000"/>
        <rFont val="宋体"/>
        <family val="3"/>
        <charset val="134"/>
      </rPr>
      <t>年</t>
    </r>
    <phoneticPr fontId="24" type="noConversion"/>
  </si>
  <si>
    <r>
      <t>2021</t>
    </r>
    <r>
      <rPr>
        <sz val="12"/>
        <color rgb="FF000000"/>
        <rFont val="宋体"/>
        <family val="3"/>
        <charset val="134"/>
      </rPr>
      <t>年</t>
    </r>
    <phoneticPr fontId="24" type="noConversion"/>
  </si>
  <si>
    <t>五、年折旧</t>
    <phoneticPr fontId="24" type="noConversion"/>
  </si>
  <si>
    <t>曾兰秀</t>
    <phoneticPr fontId="24" type="noConversion"/>
  </si>
  <si>
    <t>陈滇</t>
    <phoneticPr fontId="24" type="noConversion"/>
  </si>
  <si>
    <r>
      <rPr>
        <sz val="12"/>
        <rFont val="宋体"/>
        <family val="3"/>
        <charset val="134"/>
      </rPr>
      <t>祁阳市文明铺镇向阳陆</t>
    </r>
    <r>
      <rPr>
        <sz val="12"/>
        <rFont val="Calibri"/>
        <family val="2"/>
      </rPr>
      <t>132</t>
    </r>
    <r>
      <rPr>
        <sz val="12"/>
        <rFont val="宋体"/>
        <family val="3"/>
        <charset val="134"/>
      </rPr>
      <t>号</t>
    </r>
    <phoneticPr fontId="24" type="noConversion"/>
  </si>
  <si>
    <r>
      <t xml:space="preserve">   </t>
    </r>
    <r>
      <rPr>
        <sz val="12"/>
        <rFont val="宋体"/>
        <family val="3"/>
        <charset val="134"/>
      </rPr>
      <t>小学三年生均教育培养成本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24" type="noConversion"/>
  </si>
  <si>
    <t xml:space="preserve">初中三年生均教育培养成本(元／生·年) </t>
    <phoneticPr fontId="24" type="noConversion"/>
  </si>
  <si>
    <t>祁阳市宏文学校</t>
    <phoneticPr fontId="24" type="noConversion"/>
  </si>
  <si>
    <t>祁阳市宏文学校基本情况表</t>
    <phoneticPr fontId="24" type="noConversion"/>
  </si>
  <si>
    <t>祁阳市宏文学校收入情况表</t>
    <phoneticPr fontId="24" type="noConversion"/>
  </si>
  <si>
    <t>祁阳市宏文学校教育成本归集表</t>
    <phoneticPr fontId="24" type="noConversion"/>
  </si>
  <si>
    <t>祁阳市宏文学校学生人数核定表</t>
    <phoneticPr fontId="24" type="noConversion"/>
  </si>
  <si>
    <t>祁阳市宏文学校20201年教职工人数核定表</t>
    <phoneticPr fontId="24" type="noConversion"/>
  </si>
  <si>
    <t>祁阳市宏文学校2019-2021年固定资产折旧核算表</t>
    <phoneticPr fontId="24" type="noConversion"/>
  </si>
  <si>
    <r>
      <rPr>
        <sz val="10"/>
        <rFont val="黑体"/>
        <family val="3"/>
        <charset val="134"/>
      </rPr>
      <t>表</t>
    </r>
    <r>
      <rPr>
        <sz val="10"/>
        <rFont val="Times New Roman"/>
        <family val="1"/>
      </rPr>
      <t>3</t>
    </r>
  </si>
  <si>
    <r>
      <rPr>
        <b/>
        <sz val="10"/>
        <rFont val="宋体"/>
        <family val="3"/>
        <charset val="134"/>
      </rPr>
      <t>项</t>
    </r>
    <r>
      <rPr>
        <b/>
        <sz val="10"/>
        <rFont val="Times New Roman"/>
        <family val="1"/>
      </rPr>
      <t xml:space="preserve">  </t>
    </r>
    <r>
      <rPr>
        <b/>
        <sz val="10"/>
        <rFont val="宋体"/>
        <family val="3"/>
        <charset val="134"/>
      </rPr>
      <t>目</t>
    </r>
  </si>
  <si>
    <r>
      <rPr>
        <b/>
        <sz val="10"/>
        <rFont val="宋体"/>
        <family val="3"/>
        <charset val="134"/>
      </rPr>
      <t>核增（减）</t>
    </r>
  </si>
  <si>
    <r>
      <t>2021</t>
    </r>
    <r>
      <rPr>
        <b/>
        <sz val="10"/>
        <rFont val="宋体"/>
        <family val="3"/>
        <charset val="134"/>
      </rPr>
      <t>年上报数</t>
    </r>
  </si>
  <si>
    <r>
      <t>2021</t>
    </r>
    <r>
      <rPr>
        <b/>
        <sz val="10"/>
        <rFont val="宋体"/>
        <family val="3"/>
        <charset val="134"/>
      </rPr>
      <t>年核定数</t>
    </r>
  </si>
  <si>
    <r>
      <rPr>
        <b/>
        <sz val="10"/>
        <rFont val="宋体"/>
        <family val="3"/>
        <charset val="134"/>
      </rPr>
      <t>一、工资福利支出</t>
    </r>
  </si>
  <si>
    <r>
      <t xml:space="preserve">  1.</t>
    </r>
    <r>
      <rPr>
        <sz val="10"/>
        <rFont val="宋体"/>
        <family val="3"/>
        <charset val="134"/>
      </rPr>
      <t>基本工资</t>
    </r>
  </si>
  <si>
    <r>
      <t xml:space="preserve">  2.</t>
    </r>
    <r>
      <rPr>
        <sz val="10"/>
        <rFont val="宋体"/>
        <family val="3"/>
        <charset val="134"/>
      </rPr>
      <t>津贴</t>
    </r>
  </si>
  <si>
    <r>
      <t xml:space="preserve">  3.</t>
    </r>
    <r>
      <rPr>
        <sz val="10"/>
        <rFont val="宋体"/>
        <family val="3"/>
        <charset val="134"/>
      </rPr>
      <t>奖金</t>
    </r>
  </si>
  <si>
    <r>
      <t xml:space="preserve">  4.</t>
    </r>
    <r>
      <rPr>
        <sz val="10"/>
        <rFont val="宋体"/>
        <family val="3"/>
        <charset val="134"/>
      </rPr>
      <t>社会保险费</t>
    </r>
  </si>
  <si>
    <r>
      <t xml:space="preserve">  5.</t>
    </r>
    <r>
      <rPr>
        <sz val="10"/>
        <rFont val="宋体"/>
        <family val="3"/>
        <charset val="134"/>
      </rPr>
      <t>住房公积金</t>
    </r>
  </si>
  <si>
    <r>
      <t xml:space="preserve">  6.</t>
    </r>
    <r>
      <rPr>
        <sz val="10"/>
        <rFont val="宋体"/>
        <family val="3"/>
        <charset val="134"/>
      </rPr>
      <t>其他</t>
    </r>
  </si>
  <si>
    <r>
      <rPr>
        <b/>
        <sz val="10"/>
        <rFont val="宋体"/>
        <family val="3"/>
        <charset val="134"/>
      </rPr>
      <t>二、商品和服务支出</t>
    </r>
  </si>
  <si>
    <r>
      <t xml:space="preserve">    1.</t>
    </r>
    <r>
      <rPr>
        <sz val="10"/>
        <color indexed="8"/>
        <rFont val="宋体"/>
        <family val="3"/>
        <charset val="134"/>
      </rPr>
      <t>办公费</t>
    </r>
  </si>
  <si>
    <r>
      <t xml:space="preserve">    2.</t>
    </r>
    <r>
      <rPr>
        <sz val="10"/>
        <color indexed="8"/>
        <rFont val="宋体"/>
        <family val="3"/>
        <charset val="134"/>
      </rPr>
      <t>印刷费</t>
    </r>
  </si>
  <si>
    <r>
      <t xml:space="preserve">    3.</t>
    </r>
    <r>
      <rPr>
        <sz val="10"/>
        <color indexed="8"/>
        <rFont val="宋体"/>
        <family val="3"/>
        <charset val="134"/>
      </rPr>
      <t>咨询费</t>
    </r>
  </si>
  <si>
    <r>
      <t xml:space="preserve">    4.</t>
    </r>
    <r>
      <rPr>
        <sz val="10"/>
        <color indexed="8"/>
        <rFont val="宋体"/>
        <family val="3"/>
        <charset val="134"/>
      </rPr>
      <t>手续费</t>
    </r>
  </si>
  <si>
    <r>
      <t xml:space="preserve">    5.</t>
    </r>
    <r>
      <rPr>
        <sz val="10"/>
        <color indexed="8"/>
        <rFont val="宋体"/>
        <family val="3"/>
        <charset val="134"/>
      </rPr>
      <t>水费</t>
    </r>
  </si>
  <si>
    <r>
      <t xml:space="preserve">    6.</t>
    </r>
    <r>
      <rPr>
        <sz val="10"/>
        <color indexed="8"/>
        <rFont val="宋体"/>
        <family val="3"/>
        <charset val="134"/>
      </rPr>
      <t>电费</t>
    </r>
  </si>
  <si>
    <r>
      <t xml:space="preserve">    7.</t>
    </r>
    <r>
      <rPr>
        <sz val="10"/>
        <color indexed="8"/>
        <rFont val="宋体"/>
        <family val="3"/>
        <charset val="134"/>
      </rPr>
      <t>邮电费</t>
    </r>
  </si>
  <si>
    <r>
      <t xml:space="preserve">    8.</t>
    </r>
    <r>
      <rPr>
        <sz val="10"/>
        <color indexed="8"/>
        <rFont val="宋体"/>
        <family val="3"/>
        <charset val="134"/>
      </rPr>
      <t>物业管理费</t>
    </r>
  </si>
  <si>
    <r>
      <t xml:space="preserve">    9.</t>
    </r>
    <r>
      <rPr>
        <sz val="10"/>
        <color indexed="8"/>
        <rFont val="宋体"/>
        <family val="3"/>
        <charset val="134"/>
      </rPr>
      <t>差旅费</t>
    </r>
  </si>
  <si>
    <r>
      <t xml:space="preserve">    10.</t>
    </r>
    <r>
      <rPr>
        <sz val="10"/>
        <color indexed="8"/>
        <rFont val="宋体"/>
        <family val="3"/>
        <charset val="134"/>
      </rPr>
      <t>因公出国（境）费用</t>
    </r>
  </si>
  <si>
    <r>
      <t xml:space="preserve">    12.</t>
    </r>
    <r>
      <rPr>
        <sz val="10"/>
        <color indexed="8"/>
        <rFont val="宋体"/>
        <family val="3"/>
        <charset val="134"/>
      </rPr>
      <t>租赁费</t>
    </r>
  </si>
  <si>
    <r>
      <t xml:space="preserve">    13.</t>
    </r>
    <r>
      <rPr>
        <sz val="10"/>
        <color indexed="8"/>
        <rFont val="宋体"/>
        <family val="3"/>
        <charset val="134"/>
      </rPr>
      <t>会议费</t>
    </r>
  </si>
  <si>
    <r>
      <t xml:space="preserve">    14.</t>
    </r>
    <r>
      <rPr>
        <sz val="10"/>
        <color indexed="8"/>
        <rFont val="宋体"/>
        <family val="3"/>
        <charset val="134"/>
      </rPr>
      <t>培训费</t>
    </r>
  </si>
  <si>
    <r>
      <t xml:space="preserve">    15.</t>
    </r>
    <r>
      <rPr>
        <sz val="10"/>
        <color indexed="8"/>
        <rFont val="宋体"/>
        <family val="3"/>
        <charset val="134"/>
      </rPr>
      <t>公务接待费</t>
    </r>
  </si>
  <si>
    <r>
      <t xml:space="preserve">    16.</t>
    </r>
    <r>
      <rPr>
        <sz val="10"/>
        <color indexed="8"/>
        <rFont val="宋体"/>
        <family val="3"/>
        <charset val="134"/>
      </rPr>
      <t>专用材料费</t>
    </r>
  </si>
  <si>
    <r>
      <t xml:space="preserve">    17.</t>
    </r>
    <r>
      <rPr>
        <sz val="10"/>
        <color indexed="8"/>
        <rFont val="宋体"/>
        <family val="3"/>
        <charset val="134"/>
      </rPr>
      <t>劳务费</t>
    </r>
  </si>
  <si>
    <r>
      <t xml:space="preserve">    18.</t>
    </r>
    <r>
      <rPr>
        <sz val="10"/>
        <color indexed="8"/>
        <rFont val="宋体"/>
        <family val="3"/>
        <charset val="134"/>
      </rPr>
      <t>委托业务费</t>
    </r>
  </si>
  <si>
    <r>
      <t xml:space="preserve">    19.</t>
    </r>
    <r>
      <rPr>
        <sz val="10"/>
        <color indexed="8"/>
        <rFont val="宋体"/>
        <family val="3"/>
        <charset val="134"/>
      </rPr>
      <t>工会经费</t>
    </r>
  </si>
  <si>
    <r>
      <t xml:space="preserve">    20.</t>
    </r>
    <r>
      <rPr>
        <sz val="10"/>
        <color indexed="8"/>
        <rFont val="宋体"/>
        <family val="3"/>
        <charset val="134"/>
      </rPr>
      <t>福利费</t>
    </r>
  </si>
  <si>
    <r>
      <t xml:space="preserve">    21.</t>
    </r>
    <r>
      <rPr>
        <sz val="10"/>
        <color indexed="8"/>
        <rFont val="宋体"/>
        <family val="3"/>
        <charset val="134"/>
      </rPr>
      <t>车辆运行维护费</t>
    </r>
  </si>
  <si>
    <r>
      <t xml:space="preserve">    22.</t>
    </r>
    <r>
      <rPr>
        <sz val="10"/>
        <color indexed="8"/>
        <rFont val="宋体"/>
        <family val="3"/>
        <charset val="134"/>
      </rPr>
      <t>其他交通费用</t>
    </r>
  </si>
  <si>
    <r>
      <t xml:space="preserve">    23.</t>
    </r>
    <r>
      <rPr>
        <sz val="10"/>
        <color indexed="8"/>
        <rFont val="宋体"/>
        <family val="3"/>
        <charset val="134"/>
      </rPr>
      <t>税金及附加费用</t>
    </r>
  </si>
  <si>
    <r>
      <t xml:space="preserve">    24.</t>
    </r>
    <r>
      <rPr>
        <sz val="10"/>
        <color indexed="8"/>
        <rFont val="宋体"/>
        <family val="3"/>
        <charset val="134"/>
      </rPr>
      <t>其他商品和服务支出</t>
    </r>
  </si>
  <si>
    <r>
      <rPr>
        <b/>
        <sz val="10"/>
        <color indexed="8"/>
        <rFont val="宋体"/>
        <family val="3"/>
        <charset val="134"/>
      </rPr>
      <t>三、对个人和家庭的补助</t>
    </r>
  </si>
  <si>
    <r>
      <t xml:space="preserve">    1.</t>
    </r>
    <r>
      <rPr>
        <sz val="10"/>
        <color indexed="8"/>
        <rFont val="宋体"/>
        <family val="3"/>
        <charset val="134"/>
      </rPr>
      <t>离休费</t>
    </r>
  </si>
  <si>
    <r>
      <t xml:space="preserve">    2.</t>
    </r>
    <r>
      <rPr>
        <sz val="10"/>
        <color indexed="8"/>
        <rFont val="宋体"/>
        <family val="3"/>
        <charset val="134"/>
      </rPr>
      <t>抚恤金</t>
    </r>
  </si>
  <si>
    <r>
      <t xml:space="preserve">    3.</t>
    </r>
    <r>
      <rPr>
        <sz val="10"/>
        <color indexed="8"/>
        <rFont val="宋体"/>
        <family val="3"/>
        <charset val="134"/>
      </rPr>
      <t>生活补助</t>
    </r>
  </si>
  <si>
    <r>
      <t xml:space="preserve">    4.</t>
    </r>
    <r>
      <rPr>
        <sz val="10"/>
        <color indexed="8"/>
        <rFont val="宋体"/>
        <family val="3"/>
        <charset val="134"/>
      </rPr>
      <t>医疗费补助</t>
    </r>
  </si>
  <si>
    <r>
      <t xml:space="preserve">    5.</t>
    </r>
    <r>
      <rPr>
        <sz val="10"/>
        <color indexed="8"/>
        <rFont val="宋体"/>
        <family val="3"/>
        <charset val="134"/>
      </rPr>
      <t>助学金</t>
    </r>
  </si>
  <si>
    <r>
      <t xml:space="preserve">    6.</t>
    </r>
    <r>
      <rPr>
        <sz val="10"/>
        <color indexed="8"/>
        <rFont val="宋体"/>
        <family val="3"/>
        <charset val="134"/>
      </rPr>
      <t>其他对个人和家庭的补助支出</t>
    </r>
  </si>
  <si>
    <r>
      <rPr>
        <b/>
        <sz val="10"/>
        <rFont val="宋体"/>
        <family val="3"/>
        <charset val="134"/>
      </rPr>
      <t>四、固定资产折旧（元）</t>
    </r>
  </si>
  <si>
    <r>
      <t xml:space="preserve">  1.</t>
    </r>
    <r>
      <rPr>
        <sz val="10"/>
        <rFont val="宋体"/>
        <family val="3"/>
        <charset val="134"/>
      </rPr>
      <t>房屋及构筑物</t>
    </r>
  </si>
  <si>
    <r>
      <t xml:space="preserve">  2.</t>
    </r>
    <r>
      <rPr>
        <sz val="10"/>
        <rFont val="宋体"/>
        <family val="3"/>
        <charset val="134"/>
      </rPr>
      <t>通用设备</t>
    </r>
  </si>
  <si>
    <r>
      <t xml:space="preserve">  3.</t>
    </r>
    <r>
      <rPr>
        <sz val="10"/>
        <rFont val="宋体"/>
        <family val="3"/>
        <charset val="134"/>
      </rPr>
      <t>专用设备</t>
    </r>
  </si>
  <si>
    <r>
      <t xml:space="preserve">  4.</t>
    </r>
    <r>
      <rPr>
        <sz val="10"/>
        <rFont val="宋体"/>
        <family val="3"/>
        <charset val="134"/>
      </rPr>
      <t>家具、用具及装具</t>
    </r>
  </si>
  <si>
    <r>
      <t xml:space="preserve">    5.</t>
    </r>
    <r>
      <rPr>
        <sz val="10"/>
        <color indexed="8"/>
        <rFont val="宋体"/>
        <family val="3"/>
        <charset val="134"/>
      </rPr>
      <t>其他固定资产</t>
    </r>
  </si>
  <si>
    <r>
      <rPr>
        <b/>
        <sz val="10"/>
        <rFont val="宋体"/>
        <family val="3"/>
        <charset val="134"/>
      </rPr>
      <t>五、无形资产摊销</t>
    </r>
  </si>
  <si>
    <r>
      <rPr>
        <b/>
        <sz val="10"/>
        <rFont val="宋体"/>
        <family val="3"/>
        <charset val="134"/>
      </rPr>
      <t>六、财务费用</t>
    </r>
  </si>
  <si>
    <r>
      <t xml:space="preserve">    1.</t>
    </r>
    <r>
      <rPr>
        <sz val="10"/>
        <rFont val="宋体"/>
        <family val="3"/>
        <charset val="134"/>
      </rPr>
      <t>利息支出</t>
    </r>
  </si>
  <si>
    <r>
      <t xml:space="preserve">    2.</t>
    </r>
    <r>
      <rPr>
        <sz val="10"/>
        <rFont val="宋体"/>
        <family val="3"/>
        <charset val="134"/>
      </rPr>
      <t>利息收入</t>
    </r>
  </si>
  <si>
    <r>
      <t xml:space="preserve">    3.</t>
    </r>
    <r>
      <rPr>
        <sz val="10"/>
        <rFont val="宋体"/>
        <family val="3"/>
        <charset val="134"/>
      </rPr>
      <t>手续费</t>
    </r>
  </si>
  <si>
    <r>
      <rPr>
        <b/>
        <sz val="10"/>
        <rFont val="宋体"/>
        <family val="3"/>
        <charset val="134"/>
      </rPr>
      <t>七、学校总支出</t>
    </r>
  </si>
  <si>
    <t>单位：元</t>
    <phoneticPr fontId="24" type="noConversion"/>
  </si>
  <si>
    <r>
      <t>2019</t>
    </r>
    <r>
      <rPr>
        <b/>
        <sz val="10"/>
        <rFont val="宋体"/>
        <family val="3"/>
        <charset val="134"/>
      </rPr>
      <t>年上报数</t>
    </r>
    <phoneticPr fontId="24" type="noConversion"/>
  </si>
  <si>
    <r>
      <t>2019</t>
    </r>
    <r>
      <rPr>
        <b/>
        <sz val="10"/>
        <rFont val="宋体"/>
        <family val="3"/>
        <charset val="134"/>
      </rPr>
      <t>年核定数</t>
    </r>
    <phoneticPr fontId="24" type="noConversion"/>
  </si>
  <si>
    <r>
      <t>2020</t>
    </r>
    <r>
      <rPr>
        <b/>
        <sz val="10"/>
        <rFont val="宋体"/>
        <family val="3"/>
        <charset val="134"/>
      </rPr>
      <t>年上报数</t>
    </r>
    <phoneticPr fontId="24" type="noConversion"/>
  </si>
  <si>
    <r>
      <t>2020</t>
    </r>
    <r>
      <rPr>
        <b/>
        <sz val="10"/>
        <rFont val="宋体"/>
        <family val="3"/>
        <charset val="134"/>
      </rPr>
      <t>年核定数</t>
    </r>
    <phoneticPr fontId="24" type="noConversion"/>
  </si>
  <si>
    <r>
      <t xml:space="preserve">    11.</t>
    </r>
    <r>
      <rPr>
        <sz val="10"/>
        <color indexed="8"/>
        <rFont val="宋体"/>
        <family val="3"/>
        <charset val="134"/>
      </rPr>
      <t>维修（护）费</t>
    </r>
    <phoneticPr fontId="24" type="noConversion"/>
  </si>
  <si>
    <t>祁阳市宏文学校教育培养成本核定表</t>
    <phoneticPr fontId="24" type="noConversion"/>
  </si>
  <si>
    <t>祁阳市宏文学校2019年教职工人数核定表</t>
    <phoneticPr fontId="24" type="noConversion"/>
  </si>
  <si>
    <r>
      <rPr>
        <b/>
        <sz val="10"/>
        <color indexed="8"/>
        <rFont val="宋体"/>
        <family val="3"/>
        <charset val="134"/>
      </rPr>
      <t>教职工人数</t>
    </r>
  </si>
  <si>
    <r>
      <t>1</t>
    </r>
    <r>
      <rPr>
        <sz val="10"/>
        <rFont val="宋体"/>
        <family val="3"/>
        <charset val="134"/>
      </rPr>
      <t>、教学人员</t>
    </r>
  </si>
  <si>
    <r>
      <t xml:space="preserve">             </t>
    </r>
    <r>
      <rPr>
        <sz val="10"/>
        <color indexed="8"/>
        <rFont val="宋体"/>
        <family val="3"/>
        <charset val="134"/>
      </rPr>
      <t>小学部</t>
    </r>
  </si>
  <si>
    <r>
      <t xml:space="preserve">            </t>
    </r>
    <r>
      <rPr>
        <sz val="10"/>
        <color indexed="8"/>
        <rFont val="宋体"/>
        <family val="3"/>
        <charset val="134"/>
      </rPr>
      <t>初中部</t>
    </r>
  </si>
  <si>
    <r>
      <t xml:space="preserve">            </t>
    </r>
    <r>
      <rPr>
        <sz val="10"/>
        <color indexed="8"/>
        <rFont val="宋体"/>
        <family val="3"/>
        <charset val="134"/>
      </rPr>
      <t>高中部</t>
    </r>
  </si>
  <si>
    <r>
      <t>2</t>
    </r>
    <r>
      <rPr>
        <sz val="10"/>
        <rFont val="宋体"/>
        <family val="3"/>
        <charset val="134"/>
      </rPr>
      <t>、教学辅助人员</t>
    </r>
  </si>
  <si>
    <r>
      <t>3</t>
    </r>
    <r>
      <rPr>
        <sz val="10"/>
        <rFont val="宋体"/>
        <family val="3"/>
        <charset val="134"/>
      </rPr>
      <t>、行政管理人员</t>
    </r>
  </si>
  <si>
    <r>
      <t>4</t>
    </r>
    <r>
      <rPr>
        <sz val="10"/>
        <rFont val="宋体"/>
        <family val="3"/>
        <charset val="134"/>
      </rPr>
      <t>、后勤工作人员</t>
    </r>
  </si>
  <si>
    <r>
      <rPr>
        <sz val="10"/>
        <rFont val="宋体"/>
        <family val="3"/>
        <charset val="134"/>
      </rPr>
      <t>（二）其他人员</t>
    </r>
  </si>
  <si>
    <r>
      <t xml:space="preserve">    1</t>
    </r>
    <r>
      <rPr>
        <sz val="10"/>
        <rFont val="宋体"/>
        <family val="3"/>
        <charset val="134"/>
      </rPr>
      <t>、短期聘用人员</t>
    </r>
  </si>
  <si>
    <r>
      <t xml:space="preserve">    2</t>
    </r>
    <r>
      <rPr>
        <sz val="10"/>
        <rFont val="宋体"/>
        <family val="3"/>
        <charset val="134"/>
      </rPr>
      <t>、离退休人员</t>
    </r>
  </si>
  <si>
    <r>
      <t xml:space="preserve">    3</t>
    </r>
    <r>
      <rPr>
        <sz val="10"/>
        <rFont val="宋体"/>
        <family val="3"/>
        <charset val="134"/>
      </rPr>
      <t>、劳务派遣人员</t>
    </r>
  </si>
  <si>
    <r>
      <t xml:space="preserve">    4</t>
    </r>
    <r>
      <rPr>
        <sz val="10"/>
        <rFont val="宋体"/>
        <family val="3"/>
        <charset val="134"/>
      </rPr>
      <t>、其他临时人员</t>
    </r>
  </si>
  <si>
    <t>祁阳市宏文学校2020年教职工人数核定表</t>
    <phoneticPr fontId="24" type="noConversion"/>
  </si>
  <si>
    <t>祁阳市宏文学校职工薪酬核定表</t>
    <phoneticPr fontId="24" type="noConversion"/>
  </si>
</sst>
</file>

<file path=xl/styles.xml><?xml version="1.0" encoding="utf-8"?>
<styleSheet xmlns="http://schemas.openxmlformats.org/spreadsheetml/2006/main">
  <numFmts count="5">
    <numFmt numFmtId="43" formatCode="_ * #,##0.00_ ;_ * \-#,##0.00_ ;_ * &quot;-&quot;??_ ;_ @_ "/>
    <numFmt numFmtId="176" formatCode="0_ "/>
    <numFmt numFmtId="177" formatCode="#,##0.00_ "/>
    <numFmt numFmtId="178" formatCode="#,##0.00_);[Red]\(#,##0.00\)"/>
    <numFmt numFmtId="179" formatCode="0_);[Red]\(0\)"/>
  </numFmts>
  <fonts count="46">
    <font>
      <sz val="11"/>
      <color theme="1"/>
      <name val="宋体"/>
      <family val="2"/>
      <charset val="134"/>
      <scheme val="minor"/>
    </font>
    <font>
      <sz val="12"/>
      <name val="宋体"/>
      <charset val="134"/>
    </font>
    <font>
      <b/>
      <sz val="12"/>
      <color indexed="8"/>
      <name val="Times New Roman"/>
      <family val="1"/>
    </font>
    <font>
      <b/>
      <sz val="12"/>
      <name val="Times New Roman"/>
      <family val="1"/>
    </font>
    <font>
      <sz val="12"/>
      <name val="Times New Roman"/>
      <family val="1"/>
    </font>
    <font>
      <b/>
      <sz val="20"/>
      <name val="方正小标宋简体"/>
      <charset val="134"/>
    </font>
    <font>
      <sz val="12"/>
      <color indexed="8"/>
      <name val="Times New Roman"/>
      <family val="1"/>
    </font>
    <font>
      <b/>
      <sz val="12"/>
      <color indexed="8"/>
      <name val="宋体"/>
      <family val="3"/>
      <charset val="134"/>
    </font>
    <font>
      <sz val="16"/>
      <name val="Times New Roman"/>
      <family val="1"/>
    </font>
    <font>
      <b/>
      <sz val="10"/>
      <name val="Times New Roman"/>
      <family val="1"/>
    </font>
    <font>
      <b/>
      <sz val="12"/>
      <name val="宋体"/>
      <family val="3"/>
      <charset val="134"/>
    </font>
    <font>
      <sz val="16"/>
      <name val="黑体"/>
      <family val="3"/>
      <charset val="134"/>
    </font>
    <font>
      <sz val="10"/>
      <name val="Times New Roman"/>
      <family val="1"/>
    </font>
    <font>
      <sz val="12"/>
      <name val="Calibri"/>
      <family val="2"/>
    </font>
    <font>
      <sz val="12"/>
      <color indexed="8"/>
      <name val="宋体"/>
      <family val="3"/>
      <charset val="134"/>
    </font>
    <font>
      <sz val="16"/>
      <name val="宋体"/>
      <family val="3"/>
      <charset val="134"/>
    </font>
    <font>
      <b/>
      <sz val="11"/>
      <color theme="1"/>
      <name val="宋体"/>
      <family val="3"/>
      <charset val="134"/>
      <scheme val="minor"/>
    </font>
    <font>
      <b/>
      <sz val="12"/>
      <color rgb="FF000000"/>
      <name val="Times New Roman"/>
      <family val="1"/>
    </font>
    <font>
      <sz val="12"/>
      <color rgb="FF000000"/>
      <name val="Times New Roman"/>
      <family val="1"/>
    </font>
    <font>
      <b/>
      <sz val="12"/>
      <color theme="1"/>
      <name val="Times New Roman"/>
      <family val="1"/>
    </font>
    <font>
      <sz val="12"/>
      <color rgb="FF000000"/>
      <name val="宋体"/>
      <family val="3"/>
      <charset val="134"/>
    </font>
    <font>
      <sz val="12"/>
      <color theme="1"/>
      <name val="宋体"/>
      <family val="3"/>
      <charset val="134"/>
    </font>
    <font>
      <sz val="16"/>
      <color rgb="FF000000"/>
      <name val="方正楷体简体"/>
      <charset val="134"/>
    </font>
    <font>
      <sz val="12"/>
      <name val="宋体"/>
      <family val="3"/>
      <charset val="134"/>
    </font>
    <font>
      <sz val="9"/>
      <name val="宋体"/>
      <family val="2"/>
      <charset val="134"/>
      <scheme val="minor"/>
    </font>
    <font>
      <b/>
      <sz val="12"/>
      <name val="宋体"/>
      <family val="3"/>
      <charset val="134"/>
    </font>
    <font>
      <sz val="15"/>
      <color theme="1"/>
      <name val="Calibri"/>
      <family val="2"/>
    </font>
    <font>
      <sz val="15"/>
      <color theme="1"/>
      <name val="宋体"/>
      <family val="3"/>
      <charset val="134"/>
    </font>
    <font>
      <sz val="15"/>
      <color theme="1"/>
      <name val="Times New Roman"/>
      <family val="1"/>
    </font>
    <font>
      <b/>
      <sz val="26"/>
      <color theme="1"/>
      <name val="方正黑体_GBK"/>
      <family val="3"/>
      <charset val="134"/>
    </font>
    <font>
      <sz val="16"/>
      <color theme="1"/>
      <name val="Times New Roman"/>
      <family val="1"/>
    </font>
    <font>
      <sz val="16"/>
      <color theme="1"/>
      <name val="宋体"/>
      <family val="3"/>
      <charset val="134"/>
    </font>
    <font>
      <sz val="12"/>
      <color theme="1"/>
      <name val="Times New Roman"/>
      <family val="1"/>
    </font>
    <font>
      <sz val="10"/>
      <name val="黑体"/>
      <family val="3"/>
      <charset val="134"/>
    </font>
    <font>
      <sz val="10"/>
      <name val="宋体"/>
      <family val="3"/>
      <charset val="134"/>
    </font>
    <font>
      <sz val="10"/>
      <color theme="1"/>
      <name val="宋体"/>
      <family val="2"/>
      <charset val="134"/>
      <scheme val="minor"/>
    </font>
    <font>
      <b/>
      <sz val="10"/>
      <name val="宋体"/>
      <family val="3"/>
      <charset val="134"/>
    </font>
    <font>
      <sz val="10"/>
      <color indexed="8"/>
      <name val="Times New Roman"/>
      <family val="1"/>
    </font>
    <font>
      <sz val="10"/>
      <color indexed="8"/>
      <name val="宋体"/>
      <family val="3"/>
      <charset val="134"/>
    </font>
    <font>
      <b/>
      <sz val="10"/>
      <color indexed="8"/>
      <name val="Times New Roman"/>
      <family val="1"/>
    </font>
    <font>
      <b/>
      <sz val="10"/>
      <color indexed="8"/>
      <name val="宋体"/>
      <family val="3"/>
      <charset val="134"/>
    </font>
    <font>
      <b/>
      <sz val="18"/>
      <name val="方正小标宋简体"/>
      <family val="4"/>
      <charset val="134"/>
    </font>
    <font>
      <b/>
      <sz val="10"/>
      <color theme="1"/>
      <name val="Times New Roman"/>
      <family val="1"/>
    </font>
    <font>
      <sz val="10"/>
      <color rgb="FF000000"/>
      <name val="Times New Roman"/>
      <family val="1"/>
    </font>
    <font>
      <sz val="10"/>
      <color rgb="FF000000"/>
      <name val="宋体"/>
      <family val="3"/>
      <charset val="134"/>
    </font>
    <font>
      <b/>
      <sz val="18"/>
      <color rgb="FF000000"/>
      <name val="方正小标宋简体"/>
      <family val="4"/>
      <charset val="13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43" fontId="23" fillId="0" borderId="0" applyFont="0" applyFill="0" applyBorder="0" applyAlignment="0" applyProtection="0">
      <alignment vertical="center"/>
    </xf>
    <xf numFmtId="0" fontId="23" fillId="0" borderId="0">
      <alignment vertical="center"/>
    </xf>
    <xf numFmtId="43" fontId="1" fillId="0" borderId="0" applyFont="0" applyFill="0" applyBorder="0" applyAlignment="0" applyProtection="0">
      <alignment vertical="center"/>
    </xf>
  </cellStyleXfs>
  <cellXfs count="157">
    <xf numFmtId="0" fontId="0" fillId="0" borderId="0" xfId="0">
      <alignment vertical="center"/>
    </xf>
    <xf numFmtId="0" fontId="8" fillId="0" borderId="0" xfId="1" applyFont="1" applyBorder="1" applyAlignment="1">
      <alignment horizontal="justify" wrapText="1"/>
    </xf>
    <xf numFmtId="0" fontId="13" fillId="0" borderId="7" xfId="1" applyFont="1" applyBorder="1" applyAlignment="1">
      <alignment horizontal="justify" wrapText="1"/>
    </xf>
    <xf numFmtId="0" fontId="23" fillId="0" borderId="0" xfId="3">
      <alignment vertical="center"/>
    </xf>
    <xf numFmtId="0" fontId="3" fillId="0" borderId="1" xfId="3" applyFont="1" applyFill="1" applyBorder="1" applyAlignment="1" applyProtection="1">
      <alignment vertical="center" wrapText="1"/>
    </xf>
    <xf numFmtId="0" fontId="4" fillId="0" borderId="1" xfId="3" applyFont="1" applyFill="1" applyBorder="1" applyAlignment="1" applyProtection="1">
      <alignment horizontal="left" vertical="center" indent="1"/>
    </xf>
    <xf numFmtId="0" fontId="4" fillId="0" borderId="1" xfId="3" applyFont="1" applyFill="1" applyBorder="1" applyAlignment="1" applyProtection="1">
      <alignment horizontal="left" vertical="center" indent="2"/>
    </xf>
    <xf numFmtId="177" fontId="20" fillId="0" borderId="1" xfId="3" applyNumberFormat="1" applyFont="1" applyFill="1" applyBorder="1" applyAlignment="1">
      <alignment horizontal="left" vertical="center"/>
    </xf>
    <xf numFmtId="0" fontId="4" fillId="0" borderId="1" xfId="3" applyFont="1" applyBorder="1">
      <alignment vertical="center"/>
    </xf>
    <xf numFmtId="177" fontId="18" fillId="0" borderId="1" xfId="3" applyNumberFormat="1" applyFont="1" applyFill="1" applyBorder="1" applyAlignment="1">
      <alignment horizontal="left" vertical="center"/>
    </xf>
    <xf numFmtId="0" fontId="8" fillId="0" borderId="0" xfId="3" applyFont="1">
      <alignment vertical="center"/>
    </xf>
    <xf numFmtId="0" fontId="2" fillId="0" borderId="1" xfId="3" applyFont="1" applyFill="1" applyBorder="1" applyAlignment="1">
      <alignment horizontal="center" vertical="center" wrapText="1"/>
    </xf>
    <xf numFmtId="0" fontId="3" fillId="0" borderId="1" xfId="3" applyFont="1" applyBorder="1" applyAlignment="1">
      <alignment horizontal="center" vertical="center"/>
    </xf>
    <xf numFmtId="0" fontId="2" fillId="0" borderId="1" xfId="3" applyFont="1" applyFill="1" applyBorder="1" applyAlignment="1">
      <alignment horizontal="left" vertical="center" wrapText="1"/>
    </xf>
    <xf numFmtId="0" fontId="6" fillId="0" borderId="1" xfId="3" applyFont="1" applyFill="1" applyBorder="1" applyAlignment="1">
      <alignment horizontal="left" vertical="center" wrapText="1"/>
    </xf>
    <xf numFmtId="0" fontId="18" fillId="0" borderId="1" xfId="3" applyFont="1" applyFill="1" applyBorder="1" applyAlignment="1">
      <alignment horizontal="left" vertical="center" wrapText="1"/>
    </xf>
    <xf numFmtId="0" fontId="3" fillId="0" borderId="1" xfId="3" applyFont="1" applyBorder="1" applyAlignment="1">
      <alignment horizontal="left" vertical="center"/>
    </xf>
    <xf numFmtId="0" fontId="19" fillId="0" borderId="1" xfId="3" applyFont="1" applyFill="1" applyBorder="1" applyAlignment="1">
      <alignment horizontal="left" vertical="center"/>
    </xf>
    <xf numFmtId="49" fontId="18" fillId="0" borderId="1" xfId="3" applyNumberFormat="1" applyFont="1" applyFill="1" applyBorder="1" applyAlignment="1" applyProtection="1">
      <alignment horizontal="left" vertical="center"/>
    </xf>
    <xf numFmtId="0" fontId="23" fillId="0" borderId="0" xfId="3">
      <alignment vertical="center"/>
    </xf>
    <xf numFmtId="0" fontId="11" fillId="0" borderId="0" xfId="3" applyFont="1" applyFill="1" applyAlignment="1" applyProtection="1">
      <alignment vertical="center" wrapText="1"/>
    </xf>
    <xf numFmtId="0" fontId="12" fillId="0" borderId="5" xfId="3" applyFont="1" applyFill="1" applyBorder="1" applyAlignment="1" applyProtection="1">
      <alignment vertical="center" wrapText="1"/>
    </xf>
    <xf numFmtId="0" fontId="12" fillId="0" borderId="5" xfId="3" applyFont="1" applyFill="1" applyBorder="1" applyAlignment="1" applyProtection="1">
      <alignment horizontal="right" vertical="center" wrapText="1"/>
    </xf>
    <xf numFmtId="0" fontId="10" fillId="0" borderId="1" xfId="3" applyFont="1" applyFill="1" applyBorder="1" applyAlignment="1" applyProtection="1">
      <alignment horizontal="center" vertical="center" wrapText="1"/>
    </xf>
    <xf numFmtId="0" fontId="10" fillId="0" borderId="1" xfId="3" applyFont="1" applyFill="1" applyBorder="1" applyAlignment="1" applyProtection="1">
      <alignment vertical="center" wrapText="1"/>
    </xf>
    <xf numFmtId="178" fontId="23" fillId="0" borderId="1" xfId="3" applyNumberFormat="1" applyFont="1" applyFill="1" applyBorder="1" applyAlignment="1" applyProtection="1">
      <alignment horizontal="right" vertical="center" wrapText="1"/>
    </xf>
    <xf numFmtId="0" fontId="23" fillId="0" borderId="1" xfId="3" applyFont="1" applyFill="1" applyBorder="1" applyAlignment="1" applyProtection="1">
      <alignment horizontal="left" vertical="center" wrapText="1"/>
    </xf>
    <xf numFmtId="178" fontId="23" fillId="0" borderId="1" xfId="3" applyNumberFormat="1" applyFont="1" applyFill="1" applyBorder="1" applyAlignment="1" applyProtection="1">
      <alignment vertical="center" wrapText="1"/>
    </xf>
    <xf numFmtId="0" fontId="21" fillId="0" borderId="1" xfId="3" applyFont="1" applyFill="1" applyBorder="1" applyAlignment="1" applyProtection="1">
      <alignment horizontal="left" vertical="center" wrapText="1"/>
    </xf>
    <xf numFmtId="0" fontId="23" fillId="0" borderId="1" xfId="3" applyFont="1" applyFill="1" applyBorder="1" applyAlignment="1" applyProtection="1">
      <alignment vertical="center"/>
    </xf>
    <xf numFmtId="178" fontId="23" fillId="0" borderId="1" xfId="3" applyNumberFormat="1" applyFont="1" applyFill="1" applyBorder="1" applyAlignment="1" applyProtection="1">
      <alignment vertical="center"/>
    </xf>
    <xf numFmtId="0" fontId="10" fillId="0" borderId="1" xfId="3" applyFont="1" applyFill="1" applyBorder="1" applyAlignment="1" applyProtection="1">
      <alignment vertical="center"/>
    </xf>
    <xf numFmtId="0" fontId="23" fillId="0" borderId="1" xfId="3" applyFont="1" applyFill="1" applyBorder="1" applyAlignment="1" applyProtection="1">
      <alignment horizontal="right" vertical="center" wrapText="1"/>
    </xf>
    <xf numFmtId="0" fontId="23" fillId="0" borderId="1" xfId="3" applyFont="1" applyFill="1" applyBorder="1" applyAlignment="1" applyProtection="1">
      <alignment horizontal="left" vertical="center" indent="1"/>
    </xf>
    <xf numFmtId="0" fontId="1" fillId="0" borderId="0" xfId="1">
      <alignment vertical="center"/>
    </xf>
    <xf numFmtId="0" fontId="8" fillId="0" borderId="0" xfId="1" applyFont="1" applyFill="1" applyAlignment="1" applyProtection="1">
      <alignment vertical="center" wrapText="1"/>
    </xf>
    <xf numFmtId="0" fontId="25" fillId="0" borderId="6"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25" fillId="0" borderId="6" xfId="1" applyFont="1" applyFill="1" applyBorder="1" applyAlignment="1" applyProtection="1">
      <alignment horizontal="left" vertical="center"/>
    </xf>
    <xf numFmtId="0" fontId="4" fillId="0" borderId="1" xfId="1" applyFont="1" applyFill="1" applyBorder="1" applyAlignment="1" applyProtection="1">
      <alignment horizontal="center" vertical="center" wrapText="1"/>
    </xf>
    <xf numFmtId="0" fontId="4" fillId="0" borderId="6" xfId="1" applyFont="1" applyFill="1" applyBorder="1" applyAlignment="1" applyProtection="1">
      <alignment vertical="center"/>
    </xf>
    <xf numFmtId="176" fontId="4" fillId="0" borderId="1" xfId="1" applyNumberFormat="1" applyFont="1" applyFill="1" applyBorder="1" applyAlignment="1" applyProtection="1">
      <alignment horizontal="center" vertical="center" wrapText="1"/>
    </xf>
    <xf numFmtId="0" fontId="25" fillId="0" borderId="6" xfId="1" applyFont="1" applyFill="1" applyBorder="1" applyAlignment="1" applyProtection="1">
      <alignment vertical="center"/>
    </xf>
    <xf numFmtId="10" fontId="4" fillId="0" borderId="1" xfId="1" applyNumberFormat="1" applyFont="1" applyFill="1" applyBorder="1" applyAlignment="1" applyProtection="1">
      <alignment horizontal="center" vertical="center" wrapText="1"/>
    </xf>
    <xf numFmtId="0" fontId="1" fillId="0" borderId="6" xfId="1" applyFont="1" applyFill="1" applyBorder="1" applyAlignment="1" applyProtection="1">
      <alignment vertical="center"/>
    </xf>
    <xf numFmtId="177" fontId="4" fillId="0" borderId="1" xfId="1" applyNumberFormat="1" applyFont="1" applyFill="1" applyBorder="1" applyAlignment="1" applyProtection="1">
      <alignment horizontal="center" vertical="center" wrapText="1"/>
    </xf>
    <xf numFmtId="178" fontId="3" fillId="0" borderId="1" xfId="1" applyNumberFormat="1" applyFont="1" applyFill="1" applyBorder="1" applyAlignment="1" applyProtection="1">
      <alignment horizontal="right" vertical="center" wrapText="1"/>
    </xf>
    <xf numFmtId="178" fontId="4" fillId="0" borderId="1" xfId="1" applyNumberFormat="1" applyFont="1" applyFill="1" applyBorder="1" applyAlignment="1" applyProtection="1">
      <alignment horizontal="right" vertical="center" wrapText="1"/>
    </xf>
    <xf numFmtId="0" fontId="4" fillId="0" borderId="6" xfId="1" applyFont="1" applyFill="1" applyBorder="1" applyAlignment="1" applyProtection="1">
      <alignment horizontal="left" vertical="center"/>
    </xf>
    <xf numFmtId="177" fontId="4" fillId="0" borderId="1" xfId="1" applyNumberFormat="1" applyFont="1" applyFill="1" applyBorder="1" applyAlignment="1" applyProtection="1">
      <alignment horizontal="right" vertical="center" wrapText="1"/>
    </xf>
    <xf numFmtId="0" fontId="4" fillId="0" borderId="0" xfId="1" applyFont="1">
      <alignment vertical="center"/>
    </xf>
    <xf numFmtId="0" fontId="19" fillId="0" borderId="1" xfId="1" applyFont="1" applyFill="1" applyBorder="1" applyAlignment="1">
      <alignment horizontal="center" vertical="center" wrapText="1"/>
    </xf>
    <xf numFmtId="0" fontId="4" fillId="0" borderId="1" xfId="1" applyFont="1" applyBorder="1" applyAlignment="1">
      <alignment horizontal="center" vertical="center"/>
    </xf>
    <xf numFmtId="176" fontId="4" fillId="0" borderId="1" xfId="1" applyNumberFormat="1" applyFont="1" applyBorder="1" applyAlignment="1">
      <alignment horizontal="center" vertical="center"/>
    </xf>
    <xf numFmtId="0" fontId="3" fillId="0" borderId="1" xfId="1" applyFont="1" applyBorder="1">
      <alignment vertical="center"/>
    </xf>
    <xf numFmtId="0" fontId="19" fillId="0" borderId="1" xfId="1" applyFont="1" applyFill="1" applyBorder="1" applyAlignment="1">
      <alignment horizontal="center" vertical="center" wrapText="1"/>
    </xf>
    <xf numFmtId="177" fontId="4" fillId="0" borderId="1" xfId="3" applyNumberFormat="1" applyFont="1" applyFill="1" applyBorder="1" applyAlignment="1">
      <alignment horizontal="center" vertical="center"/>
    </xf>
    <xf numFmtId="0" fontId="4" fillId="0" borderId="1" xfId="3" applyFont="1" applyBorder="1">
      <alignment vertical="center"/>
    </xf>
    <xf numFmtId="0" fontId="4" fillId="0" borderId="1" xfId="3" applyFont="1" applyFill="1" applyBorder="1" applyAlignment="1">
      <alignment vertical="center"/>
    </xf>
    <xf numFmtId="0" fontId="19" fillId="0" borderId="1" xfId="3" applyFont="1" applyFill="1" applyBorder="1" applyAlignment="1">
      <alignment horizontal="center" vertical="center"/>
    </xf>
    <xf numFmtId="43" fontId="19" fillId="0" borderId="1" xfId="2" applyNumberFormat="1" applyFont="1" applyFill="1" applyBorder="1" applyAlignment="1">
      <alignment horizontal="center" vertical="center"/>
    </xf>
    <xf numFmtId="43" fontId="3" fillId="0" borderId="1" xfId="2" applyNumberFormat="1" applyFont="1" applyFill="1" applyBorder="1" applyAlignment="1">
      <alignment horizontal="center" vertical="center"/>
    </xf>
    <xf numFmtId="0" fontId="4" fillId="0" borderId="1" xfId="3" applyFont="1" applyFill="1" applyBorder="1" applyAlignment="1">
      <alignment horizontal="left" vertical="center"/>
    </xf>
    <xf numFmtId="9" fontId="4" fillId="0" borderId="1" xfId="3" applyNumberFormat="1" applyFont="1" applyFill="1" applyBorder="1" applyAlignment="1">
      <alignment vertical="center"/>
    </xf>
    <xf numFmtId="0" fontId="23" fillId="0" borderId="1" xfId="3" applyFont="1" applyFill="1" applyBorder="1" applyAlignment="1">
      <alignment horizontal="left" vertical="center"/>
    </xf>
    <xf numFmtId="10" fontId="4" fillId="0" borderId="1" xfId="3" applyNumberFormat="1" applyFont="1" applyFill="1" applyBorder="1" applyAlignment="1">
      <alignment vertical="center"/>
    </xf>
    <xf numFmtId="43" fontId="10" fillId="0" borderId="1" xfId="2" applyNumberFormat="1" applyFont="1" applyFill="1" applyBorder="1" applyAlignment="1">
      <alignment horizontal="center" vertical="center"/>
    </xf>
    <xf numFmtId="0" fontId="0" fillId="0" borderId="1" xfId="0" applyBorder="1">
      <alignment vertical="center"/>
    </xf>
    <xf numFmtId="0" fontId="16" fillId="0" borderId="1" xfId="0" applyFont="1" applyBorder="1" applyAlignment="1">
      <alignment horizontal="center" vertical="center"/>
    </xf>
    <xf numFmtId="0" fontId="17" fillId="0" borderId="1" xfId="3" applyFont="1" applyBorder="1" applyAlignment="1">
      <alignment horizontal="center" vertical="center" wrapText="1"/>
    </xf>
    <xf numFmtId="0" fontId="3" fillId="0" borderId="1" xfId="3" applyFont="1" applyBorder="1" applyAlignment="1">
      <alignment horizontal="center" vertical="center" wrapText="1"/>
    </xf>
    <xf numFmtId="0" fontId="3" fillId="0" borderId="1" xfId="3" applyFont="1" applyFill="1" applyBorder="1" applyAlignment="1" applyProtection="1">
      <alignment vertical="center" wrapText="1"/>
    </xf>
    <xf numFmtId="0" fontId="4" fillId="0" borderId="1" xfId="3" applyFont="1" applyBorder="1" applyAlignment="1">
      <alignment vertical="center" wrapText="1"/>
    </xf>
    <xf numFmtId="0" fontId="3" fillId="0" borderId="1" xfId="3" applyFont="1" applyFill="1" applyBorder="1" applyAlignment="1" applyProtection="1">
      <alignment horizontal="left" vertical="center" wrapText="1"/>
    </xf>
    <xf numFmtId="0" fontId="18" fillId="0" borderId="1" xfId="3" applyFont="1" applyBorder="1" applyAlignment="1">
      <alignment horizontal="justify" vertical="center" wrapText="1"/>
    </xf>
    <xf numFmtId="0" fontId="17" fillId="0" borderId="1" xfId="3" applyFont="1" applyBorder="1" applyAlignment="1">
      <alignment horizontal="justify" vertical="center" wrapText="1"/>
    </xf>
    <xf numFmtId="177" fontId="4" fillId="0" borderId="1" xfId="3" applyNumberFormat="1" applyFont="1" applyFill="1" applyBorder="1" applyAlignment="1">
      <alignment horizontal="center" vertical="center"/>
    </xf>
    <xf numFmtId="0" fontId="4" fillId="0" borderId="1" xfId="3" applyFont="1" applyBorder="1">
      <alignment vertical="center"/>
    </xf>
    <xf numFmtId="0" fontId="4" fillId="0" borderId="1" xfId="3" applyFont="1" applyFill="1" applyBorder="1" applyAlignment="1">
      <alignment vertical="center"/>
    </xf>
    <xf numFmtId="0" fontId="19" fillId="0" borderId="1" xfId="3" applyFont="1" applyFill="1" applyBorder="1" applyAlignment="1">
      <alignment horizontal="center" vertical="center"/>
    </xf>
    <xf numFmtId="43" fontId="19" fillId="0" borderId="1" xfId="2" applyNumberFormat="1" applyFont="1" applyFill="1" applyBorder="1" applyAlignment="1">
      <alignment horizontal="center" vertical="center"/>
    </xf>
    <xf numFmtId="43" fontId="3" fillId="0" borderId="1" xfId="2" applyNumberFormat="1" applyFont="1" applyFill="1" applyBorder="1" applyAlignment="1">
      <alignment horizontal="center" vertical="center"/>
    </xf>
    <xf numFmtId="0" fontId="4" fillId="0" borderId="1" xfId="3" applyFont="1" applyFill="1" applyBorder="1" applyAlignment="1">
      <alignment horizontal="left" vertical="center"/>
    </xf>
    <xf numFmtId="9" fontId="4" fillId="0" borderId="1" xfId="3" applyNumberFormat="1" applyFont="1" applyFill="1" applyBorder="1" applyAlignment="1">
      <alignment vertical="center"/>
    </xf>
    <xf numFmtId="0" fontId="23" fillId="0" borderId="1" xfId="3" applyFont="1" applyFill="1" applyBorder="1" applyAlignment="1">
      <alignment horizontal="left" vertical="center"/>
    </xf>
    <xf numFmtId="10" fontId="4" fillId="0" borderId="1" xfId="3" applyNumberFormat="1" applyFont="1" applyFill="1" applyBorder="1" applyAlignment="1">
      <alignment vertical="center"/>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8" fillId="0" borderId="0" xfId="0" applyFont="1" applyAlignment="1">
      <alignment horizontal="center" vertical="center"/>
    </xf>
    <xf numFmtId="0" fontId="29" fillId="0" borderId="0" xfId="0" applyFont="1" applyAlignment="1">
      <alignment horizontal="center" vertical="center"/>
    </xf>
    <xf numFmtId="179" fontId="4" fillId="0" borderId="1" xfId="1" applyNumberFormat="1" applyFont="1" applyBorder="1" applyAlignment="1">
      <alignment horizontal="center" vertical="center"/>
    </xf>
    <xf numFmtId="179" fontId="4" fillId="0" borderId="0" xfId="1" applyNumberFormat="1" applyFont="1">
      <alignment vertical="center"/>
    </xf>
    <xf numFmtId="179" fontId="19" fillId="0" borderId="1" xfId="1" applyNumberFormat="1" applyFont="1" applyFill="1" applyBorder="1" applyAlignment="1">
      <alignment horizontal="center" vertical="center" wrapText="1"/>
    </xf>
    <xf numFmtId="176" fontId="0" fillId="0" borderId="1" xfId="0" applyNumberFormat="1" applyBorder="1">
      <alignment vertical="center"/>
    </xf>
    <xf numFmtId="9" fontId="4" fillId="0" borderId="1" xfId="3" applyNumberFormat="1" applyFont="1" applyBorder="1" applyAlignment="1">
      <alignment vertical="center" wrapText="1"/>
    </xf>
    <xf numFmtId="9" fontId="3" fillId="0" borderId="1" xfId="3" applyNumberFormat="1" applyFont="1" applyBorder="1" applyAlignment="1">
      <alignment vertical="center" wrapText="1"/>
    </xf>
    <xf numFmtId="0" fontId="32" fillId="0" borderId="1" xfId="0" applyFont="1" applyBorder="1">
      <alignment vertical="center"/>
    </xf>
    <xf numFmtId="0" fontId="23" fillId="0" borderId="7" xfId="1" applyFont="1" applyBorder="1" applyAlignment="1">
      <alignment horizontal="justify" wrapText="1"/>
    </xf>
    <xf numFmtId="57" fontId="13" fillId="0" borderId="8" xfId="1" applyNumberFormat="1" applyFont="1" applyBorder="1" applyAlignment="1">
      <alignment horizontal="justify" wrapText="1"/>
    </xf>
    <xf numFmtId="43" fontId="4" fillId="0" borderId="1" xfId="3" applyNumberFormat="1" applyFont="1" applyFill="1" applyBorder="1" applyAlignment="1" applyProtection="1">
      <alignment horizontal="left" vertical="center" indent="1"/>
    </xf>
    <xf numFmtId="43" fontId="4" fillId="0" borderId="1" xfId="3" applyNumberFormat="1" applyFont="1" applyBorder="1">
      <alignment vertical="center"/>
    </xf>
    <xf numFmtId="0" fontId="4" fillId="0" borderId="1" xfId="3" applyFont="1" applyBorder="1" applyAlignment="1">
      <alignment horizontal="center" vertical="center"/>
    </xf>
    <xf numFmtId="0" fontId="6" fillId="0" borderId="1" xfId="3" applyFont="1" applyFill="1" applyBorder="1" applyAlignment="1">
      <alignment horizontal="center" vertical="center" wrapText="1"/>
    </xf>
    <xf numFmtId="0" fontId="18" fillId="0" borderId="1" xfId="3" applyFont="1" applyFill="1" applyBorder="1" applyAlignment="1">
      <alignment horizontal="center" vertical="center" wrapText="1"/>
    </xf>
    <xf numFmtId="176" fontId="4" fillId="0" borderId="1" xfId="3" applyNumberFormat="1" applyFont="1" applyBorder="1" applyAlignment="1">
      <alignment horizontal="center" vertical="center"/>
    </xf>
    <xf numFmtId="0" fontId="4" fillId="0" borderId="1" xfId="3" applyFont="1" applyFill="1" applyBorder="1" applyAlignment="1" applyProtection="1">
      <alignment horizontal="center" vertical="center"/>
    </xf>
    <xf numFmtId="177" fontId="18" fillId="0" borderId="1" xfId="3" applyNumberFormat="1" applyFont="1" applyFill="1" applyBorder="1" applyAlignment="1">
      <alignment horizontal="center" vertical="center"/>
    </xf>
    <xf numFmtId="0" fontId="12" fillId="0" borderId="0" xfId="1" applyFont="1">
      <alignment vertical="center"/>
    </xf>
    <xf numFmtId="0" fontId="34" fillId="0" borderId="0" xfId="1" applyFont="1">
      <alignment vertical="center"/>
    </xf>
    <xf numFmtId="0" fontId="35" fillId="0" borderId="0" xfId="0" applyFont="1">
      <alignment vertical="center"/>
    </xf>
    <xf numFmtId="0" fontId="12" fillId="0" borderId="0" xfId="1" applyFont="1" applyAlignment="1">
      <alignment horizontal="center" vertical="center"/>
    </xf>
    <xf numFmtId="0" fontId="9" fillId="2" borderId="1" xfId="1" applyFont="1" applyFill="1" applyBorder="1" applyAlignment="1" applyProtection="1">
      <alignment horizontal="center" vertical="center"/>
    </xf>
    <xf numFmtId="0" fontId="9" fillId="2" borderId="1" xfId="1" applyFont="1" applyFill="1" applyBorder="1" applyAlignment="1" applyProtection="1">
      <alignment vertical="center"/>
    </xf>
    <xf numFmtId="0" fontId="12" fillId="2" borderId="1" xfId="1" applyFont="1" applyFill="1" applyBorder="1">
      <alignment vertical="center"/>
    </xf>
    <xf numFmtId="0" fontId="12" fillId="2" borderId="1" xfId="1" applyFont="1" applyFill="1" applyBorder="1" applyAlignment="1" applyProtection="1">
      <alignment horizontal="left" vertical="center" indent="1"/>
    </xf>
    <xf numFmtId="49" fontId="37" fillId="2" borderId="1" xfId="1" applyNumberFormat="1" applyFont="1" applyFill="1" applyBorder="1" applyAlignment="1" applyProtection="1">
      <alignment horizontal="left" vertical="center"/>
    </xf>
    <xf numFmtId="49" fontId="39" fillId="2" borderId="1" xfId="1" applyNumberFormat="1" applyFont="1" applyFill="1" applyBorder="1" applyAlignment="1" applyProtection="1">
      <alignment horizontal="left" vertical="center"/>
    </xf>
    <xf numFmtId="0" fontId="9" fillId="2" borderId="1" xfId="1" applyFont="1" applyFill="1" applyBorder="1" applyAlignment="1" applyProtection="1">
      <alignment horizontal="left" vertical="center" wrapText="1"/>
    </xf>
    <xf numFmtId="0" fontId="9" fillId="2" borderId="1" xfId="1" applyFont="1" applyFill="1" applyBorder="1">
      <alignment vertical="center"/>
    </xf>
    <xf numFmtId="0" fontId="42" fillId="2" borderId="1" xfId="1" applyFont="1" applyFill="1" applyBorder="1" applyAlignment="1">
      <alignment horizontal="center" vertical="center"/>
    </xf>
    <xf numFmtId="0" fontId="42" fillId="0" borderId="1" xfId="1" applyFont="1" applyFill="1" applyBorder="1" applyAlignment="1">
      <alignment horizontal="center" vertical="center" wrapText="1"/>
    </xf>
    <xf numFmtId="0" fontId="42" fillId="0" borderId="2" xfId="1" applyFont="1" applyFill="1" applyBorder="1" applyAlignment="1">
      <alignment horizontal="center" vertical="center" wrapText="1"/>
    </xf>
    <xf numFmtId="0" fontId="12" fillId="0" borderId="0" xfId="1" applyFont="1" applyFill="1">
      <alignment vertical="center"/>
    </xf>
    <xf numFmtId="0" fontId="34" fillId="2" borderId="1" xfId="1" applyFont="1" applyFill="1" applyBorder="1" applyAlignment="1" applyProtection="1">
      <alignment horizontal="left" vertical="center"/>
    </xf>
    <xf numFmtId="0" fontId="12" fillId="0" borderId="1" xfId="1" applyFont="1" applyBorder="1" applyAlignment="1">
      <alignment horizontal="center" vertical="center"/>
    </xf>
    <xf numFmtId="176" fontId="12" fillId="0" borderId="1" xfId="1" applyNumberFormat="1" applyFont="1" applyBorder="1" applyAlignment="1">
      <alignment horizontal="center" vertical="center"/>
    </xf>
    <xf numFmtId="176"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0" fontId="12" fillId="2" borderId="1" xfId="1" applyFont="1" applyFill="1" applyBorder="1" applyAlignment="1" applyProtection="1">
      <alignment horizontal="left" vertical="center" indent="2"/>
    </xf>
    <xf numFmtId="177" fontId="43" fillId="2" borderId="1" xfId="1" applyNumberFormat="1" applyFont="1" applyFill="1" applyBorder="1" applyAlignment="1">
      <alignment horizontal="left" vertical="center"/>
    </xf>
    <xf numFmtId="177" fontId="44" fillId="2" borderId="1" xfId="1" applyNumberFormat="1" applyFont="1" applyFill="1" applyBorder="1" applyAlignment="1">
      <alignment horizontal="left" vertical="center"/>
    </xf>
    <xf numFmtId="0" fontId="12" fillId="0" borderId="2" xfId="1" applyFont="1" applyFill="1" applyBorder="1" applyAlignment="1">
      <alignment horizontal="center" vertical="center"/>
    </xf>
    <xf numFmtId="0" fontId="12" fillId="0" borderId="1" xfId="1" applyFont="1" applyBorder="1">
      <alignment vertical="center"/>
    </xf>
    <xf numFmtId="0" fontId="5" fillId="0" borderId="0" xfId="1" applyFont="1" applyFill="1" applyAlignment="1" applyProtection="1">
      <alignment horizontal="center" vertical="center"/>
    </xf>
    <xf numFmtId="0" fontId="22" fillId="0" borderId="0" xfId="1" applyFont="1" applyAlignment="1">
      <alignment horizontal="center" vertical="center" wrapText="1"/>
    </xf>
    <xf numFmtId="0" fontId="10" fillId="0" borderId="0" xfId="3" applyFont="1" applyFill="1" applyAlignment="1" applyProtection="1">
      <alignment horizontal="left" vertical="center"/>
    </xf>
    <xf numFmtId="0" fontId="3" fillId="0" borderId="0" xfId="3" applyFont="1" applyFill="1" applyAlignment="1" applyProtection="1">
      <alignment horizontal="left" vertical="center"/>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4" xfId="3" applyFont="1" applyBorder="1" applyAlignment="1">
      <alignment horizontal="left" vertical="center" wrapText="1"/>
    </xf>
    <xf numFmtId="0" fontId="4" fillId="0" borderId="1" xfId="3" applyFont="1" applyBorder="1" applyAlignment="1">
      <alignment horizontal="center" vertical="center" wrapText="1"/>
    </xf>
    <xf numFmtId="0" fontId="5" fillId="0" borderId="0" xfId="3" applyFont="1" applyFill="1" applyAlignment="1" applyProtection="1">
      <alignment horizontal="center" vertical="center"/>
    </xf>
    <xf numFmtId="0" fontId="5" fillId="0" borderId="0" xfId="3" applyFont="1" applyFill="1" applyAlignment="1" applyProtection="1">
      <alignment horizontal="center" vertical="center" wrapText="1"/>
    </xf>
    <xf numFmtId="0" fontId="41" fillId="0" borderId="0" xfId="1" applyFont="1" applyAlignment="1">
      <alignment horizontal="center" vertical="center"/>
    </xf>
    <xf numFmtId="0" fontId="9" fillId="0" borderId="5" xfId="1" applyFont="1" applyFill="1" applyBorder="1" applyAlignment="1" applyProtection="1">
      <alignment horizontal="left" vertical="center" wrapText="1"/>
    </xf>
    <xf numFmtId="0" fontId="41" fillId="0" borderId="0" xfId="1" applyFont="1" applyFill="1" applyAlignment="1" applyProtection="1">
      <alignment horizontal="center" vertical="center" wrapText="1"/>
    </xf>
    <xf numFmtId="178" fontId="4" fillId="0" borderId="6" xfId="1" applyNumberFormat="1" applyFont="1" applyFill="1" applyBorder="1" applyAlignment="1" applyProtection="1">
      <alignment horizontal="center" vertical="center" wrapText="1"/>
    </xf>
    <xf numFmtId="178" fontId="4" fillId="0" borderId="9" xfId="1" applyNumberFormat="1" applyFont="1" applyFill="1" applyBorder="1" applyAlignment="1" applyProtection="1">
      <alignment horizontal="center" vertical="center" wrapText="1"/>
    </xf>
    <xf numFmtId="178" fontId="4" fillId="0" borderId="10" xfId="1" applyNumberFormat="1" applyFont="1" applyFill="1" applyBorder="1" applyAlignment="1" applyProtection="1">
      <alignment horizontal="center" vertical="center" wrapText="1"/>
    </xf>
    <xf numFmtId="176"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41" fillId="0" borderId="0" xfId="1" applyFont="1" applyFill="1" applyBorder="1" applyAlignment="1">
      <alignment horizontal="center" vertical="center"/>
    </xf>
    <xf numFmtId="0" fontId="45" fillId="0" borderId="0" xfId="3" applyFont="1" applyAlignment="1">
      <alignment horizontal="center" vertical="center" wrapText="1"/>
    </xf>
  </cellXfs>
  <cellStyles count="5">
    <cellStyle name="常规" xfId="0" builtinId="0"/>
    <cellStyle name="常规 2" xfId="1"/>
    <cellStyle name="常规 3" xfId="3"/>
    <cellStyle name="千位分隔 2" xfId="2"/>
    <cellStyle name="千位分隔 3"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F6" sqref="F6"/>
    </sheetView>
  </sheetViews>
  <sheetFormatPr defaultRowHeight="14.4"/>
  <cols>
    <col min="1" max="1" width="27.109375" customWidth="1"/>
    <col min="2" max="2" width="35.77734375" customWidth="1"/>
  </cols>
  <sheetData>
    <row r="1" spans="1:2" ht="26.4">
      <c r="A1" s="134" t="s">
        <v>0</v>
      </c>
      <c r="B1" s="134"/>
    </row>
    <row r="2" spans="1:2" ht="20.399999999999999">
      <c r="A2" s="135" t="s">
        <v>1</v>
      </c>
      <c r="B2" s="135"/>
    </row>
    <row r="3" spans="1:2" ht="22.2" thickBot="1">
      <c r="A3" s="1" t="s">
        <v>2</v>
      </c>
      <c r="B3" s="98" t="s">
        <v>169</v>
      </c>
    </row>
    <row r="4" spans="1:2" ht="21" thickBot="1">
      <c r="A4" s="1" t="s">
        <v>3</v>
      </c>
      <c r="B4" s="98" t="s">
        <v>164</v>
      </c>
    </row>
    <row r="5" spans="1:2" ht="21" thickBot="1">
      <c r="A5" s="1" t="s">
        <v>4</v>
      </c>
      <c r="B5" s="98" t="s">
        <v>165</v>
      </c>
    </row>
    <row r="6" spans="1:2" ht="22.2" thickBot="1">
      <c r="A6" s="1" t="s">
        <v>5</v>
      </c>
      <c r="B6" s="2">
        <v>13170465199</v>
      </c>
    </row>
    <row r="7" spans="1:2" ht="21" thickBot="1">
      <c r="A7" s="1" t="s">
        <v>6</v>
      </c>
      <c r="B7" s="2" t="s">
        <v>166</v>
      </c>
    </row>
    <row r="8" spans="1:2" ht="21" thickBot="1">
      <c r="A8" s="1" t="s">
        <v>7</v>
      </c>
      <c r="B8" s="2"/>
    </row>
    <row r="9" spans="1:2" ht="42" customHeight="1" thickBot="1">
      <c r="A9" s="1" t="s">
        <v>8</v>
      </c>
      <c r="B9" s="2">
        <v>13874655178</v>
      </c>
    </row>
    <row r="10" spans="1:2" ht="45.75" customHeight="1" thickBot="1">
      <c r="A10" s="1" t="s">
        <v>9</v>
      </c>
      <c r="B10" s="99">
        <v>44743</v>
      </c>
    </row>
  </sheetData>
  <mergeCells count="2">
    <mergeCell ref="A1:B1"/>
    <mergeCell ref="A2:B2"/>
  </mergeCells>
  <phoneticPr fontId="24" type="noConversion"/>
  <pageMargins left="1.48" right="0.7" top="1.45" bottom="0.75" header="0.25"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A2" sqref="A2"/>
    </sheetView>
  </sheetViews>
  <sheetFormatPr defaultRowHeight="14.4"/>
  <cols>
    <col min="1" max="1" width="83.6640625" customWidth="1"/>
  </cols>
  <sheetData>
    <row r="1" spans="1:1" ht="74.25" customHeight="1">
      <c r="A1" s="90" t="s">
        <v>153</v>
      </c>
    </row>
    <row r="2" spans="1:1" ht="58.8">
      <c r="A2" s="87" t="s">
        <v>159</v>
      </c>
    </row>
    <row r="3" spans="1:1" ht="19.2">
      <c r="A3" s="87" t="s">
        <v>158</v>
      </c>
    </row>
    <row r="4" spans="1:1" ht="38.4">
      <c r="A4" s="87" t="s">
        <v>157</v>
      </c>
    </row>
    <row r="5" spans="1:1" ht="19.8">
      <c r="A5" s="86"/>
    </row>
    <row r="9" spans="1:1" ht="19.2">
      <c r="A9" s="88"/>
    </row>
    <row r="10" spans="1:1" ht="19.2">
      <c r="A10" s="88"/>
    </row>
    <row r="11" spans="1:1" ht="36.75" customHeight="1">
      <c r="A11" s="88" t="s">
        <v>155</v>
      </c>
    </row>
    <row r="12" spans="1:1" ht="32.25" customHeight="1">
      <c r="A12" s="87" t="s">
        <v>156</v>
      </c>
    </row>
    <row r="13" spans="1:1" ht="55.5" customHeight="1">
      <c r="A13" s="89" t="s">
        <v>154</v>
      </c>
    </row>
  </sheetData>
  <phoneticPr fontId="24" type="noConversion"/>
  <pageMargins left="0.70866141732283472" right="0.70866141732283472" top="1.5354330708661419"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E34"/>
  <sheetViews>
    <sheetView topLeftCell="A25" workbookViewId="0">
      <selection activeCell="I27" sqref="I27"/>
    </sheetView>
  </sheetViews>
  <sheetFormatPr defaultRowHeight="14.4"/>
  <cols>
    <col min="1" max="1" width="24.44140625" customWidth="1"/>
    <col min="2" max="2" width="18.33203125" customWidth="1"/>
    <col min="3" max="3" width="18.77734375" customWidth="1"/>
    <col min="4" max="4" width="18.33203125" customWidth="1"/>
    <col min="5" max="5" width="8.21875" customWidth="1"/>
  </cols>
  <sheetData>
    <row r="1" spans="1:5" ht="21">
      <c r="A1" s="10" t="s">
        <v>10</v>
      </c>
      <c r="B1" s="3"/>
      <c r="C1" s="3"/>
    </row>
    <row r="2" spans="1:5" ht="26.4">
      <c r="A2" s="142" t="s">
        <v>170</v>
      </c>
      <c r="B2" s="142"/>
      <c r="C2" s="142"/>
      <c r="D2" s="142"/>
      <c r="E2" s="142"/>
    </row>
    <row r="3" spans="1:5" ht="15.6">
      <c r="A3" s="136" t="s">
        <v>44</v>
      </c>
      <c r="B3" s="137"/>
      <c r="C3" s="137"/>
    </row>
    <row r="4" spans="1:5" ht="19.5" customHeight="1">
      <c r="A4" s="11" t="s">
        <v>11</v>
      </c>
      <c r="B4" s="11" t="s">
        <v>46</v>
      </c>
      <c r="C4" s="12" t="s">
        <v>45</v>
      </c>
      <c r="D4" s="12" t="s">
        <v>12</v>
      </c>
      <c r="E4" s="12" t="s">
        <v>13</v>
      </c>
    </row>
    <row r="5" spans="1:5" ht="19.5" customHeight="1">
      <c r="A5" s="13" t="s">
        <v>14</v>
      </c>
      <c r="B5" s="11">
        <v>23.5</v>
      </c>
      <c r="C5" s="102">
        <v>25</v>
      </c>
      <c r="D5" s="102">
        <v>24.5</v>
      </c>
      <c r="E5" s="138" t="s">
        <v>15</v>
      </c>
    </row>
    <row r="6" spans="1:5" ht="19.5" customHeight="1">
      <c r="A6" s="14" t="s">
        <v>16</v>
      </c>
      <c r="B6" s="103">
        <v>13</v>
      </c>
      <c r="C6" s="102">
        <v>13.5</v>
      </c>
      <c r="D6" s="102">
        <v>13</v>
      </c>
      <c r="E6" s="139"/>
    </row>
    <row r="7" spans="1:5" ht="19.5" customHeight="1">
      <c r="A7" s="14" t="s">
        <v>17</v>
      </c>
      <c r="B7" s="103">
        <v>10.5</v>
      </c>
      <c r="C7" s="102">
        <v>11.5</v>
      </c>
      <c r="D7" s="102">
        <v>11.5</v>
      </c>
      <c r="E7" s="139"/>
    </row>
    <row r="8" spans="1:5" ht="19.5" customHeight="1">
      <c r="A8" s="15" t="s">
        <v>18</v>
      </c>
      <c r="B8" s="104"/>
      <c r="C8" s="102"/>
      <c r="D8" s="102"/>
      <c r="E8" s="139"/>
    </row>
    <row r="9" spans="1:5" ht="19.5" customHeight="1">
      <c r="A9" s="13" t="s">
        <v>19</v>
      </c>
      <c r="B9" s="11">
        <v>2132</v>
      </c>
      <c r="C9" s="105">
        <v>2062</v>
      </c>
      <c r="D9" s="105">
        <v>1916</v>
      </c>
      <c r="E9" s="139"/>
    </row>
    <row r="10" spans="1:5" ht="19.5" customHeight="1">
      <c r="A10" s="14" t="s">
        <v>16</v>
      </c>
      <c r="B10" s="103">
        <v>1069</v>
      </c>
      <c r="C10" s="105">
        <v>964</v>
      </c>
      <c r="D10" s="105">
        <v>869</v>
      </c>
      <c r="E10" s="139"/>
    </row>
    <row r="11" spans="1:5" ht="19.5" customHeight="1">
      <c r="A11" s="14" t="s">
        <v>17</v>
      </c>
      <c r="B11" s="103">
        <v>1063</v>
      </c>
      <c r="C11" s="105">
        <v>1098</v>
      </c>
      <c r="D11" s="105">
        <v>1047</v>
      </c>
      <c r="E11" s="139"/>
    </row>
    <row r="12" spans="1:5" ht="19.5" customHeight="1">
      <c r="A12" s="15" t="s">
        <v>20</v>
      </c>
      <c r="B12" s="104"/>
      <c r="C12" s="105"/>
      <c r="D12" s="105"/>
      <c r="E12" s="139"/>
    </row>
    <row r="13" spans="1:5" ht="19.5" customHeight="1">
      <c r="A13" s="16" t="s">
        <v>21</v>
      </c>
      <c r="B13" s="12"/>
      <c r="C13" s="105"/>
      <c r="D13" s="105"/>
      <c r="E13" s="140"/>
    </row>
    <row r="14" spans="1:5" ht="19.5" customHeight="1">
      <c r="A14" s="17" t="s">
        <v>22</v>
      </c>
      <c r="B14" s="79">
        <v>92</v>
      </c>
      <c r="C14" s="102">
        <v>91</v>
      </c>
      <c r="D14" s="102">
        <v>90</v>
      </c>
      <c r="E14" s="141" t="s">
        <v>23</v>
      </c>
    </row>
    <row r="15" spans="1:5" ht="19.5" customHeight="1">
      <c r="A15" s="5" t="s">
        <v>24</v>
      </c>
      <c r="B15" s="106">
        <v>92</v>
      </c>
      <c r="C15" s="102">
        <v>91</v>
      </c>
      <c r="D15" s="102">
        <v>90</v>
      </c>
      <c r="E15" s="141"/>
    </row>
    <row r="16" spans="1:5" ht="19.5" customHeight="1">
      <c r="A16" s="6" t="s">
        <v>25</v>
      </c>
      <c r="B16" s="106">
        <v>57</v>
      </c>
      <c r="C16" s="102">
        <v>62</v>
      </c>
      <c r="D16" s="102">
        <v>61</v>
      </c>
      <c r="E16" s="141"/>
    </row>
    <row r="17" spans="1:5" ht="19.5" customHeight="1">
      <c r="A17" s="9" t="s">
        <v>26</v>
      </c>
      <c r="B17" s="107">
        <v>21</v>
      </c>
      <c r="C17" s="102">
        <v>28</v>
      </c>
      <c r="D17" s="102">
        <v>29</v>
      </c>
      <c r="E17" s="141"/>
    </row>
    <row r="18" spans="1:5" ht="19.5" customHeight="1">
      <c r="A18" s="9" t="s">
        <v>27</v>
      </c>
      <c r="B18" s="107">
        <v>36</v>
      </c>
      <c r="C18" s="102">
        <v>34</v>
      </c>
      <c r="D18" s="102">
        <v>32</v>
      </c>
      <c r="E18" s="141"/>
    </row>
    <row r="19" spans="1:5" ht="19.5" customHeight="1">
      <c r="A19" s="9" t="s">
        <v>28</v>
      </c>
      <c r="B19" s="9"/>
      <c r="C19" s="8"/>
      <c r="D19" s="8"/>
      <c r="E19" s="141"/>
    </row>
    <row r="20" spans="1:5" ht="19.5" customHeight="1">
      <c r="A20" s="7" t="s">
        <v>29</v>
      </c>
      <c r="B20" s="7"/>
      <c r="C20" s="8"/>
      <c r="D20" s="8"/>
      <c r="E20" s="141"/>
    </row>
    <row r="21" spans="1:5" ht="19.5" customHeight="1">
      <c r="A21" s="6" t="s">
        <v>30</v>
      </c>
      <c r="B21" s="106">
        <v>2</v>
      </c>
      <c r="C21" s="102">
        <v>2</v>
      </c>
      <c r="D21" s="102">
        <v>2</v>
      </c>
      <c r="E21" s="141"/>
    </row>
    <row r="22" spans="1:5" ht="19.5" customHeight="1">
      <c r="A22" s="6" t="s">
        <v>31</v>
      </c>
      <c r="B22" s="106">
        <v>4</v>
      </c>
      <c r="C22" s="102">
        <v>2</v>
      </c>
      <c r="D22" s="102">
        <v>2</v>
      </c>
      <c r="E22" s="141"/>
    </row>
    <row r="23" spans="1:5" ht="19.5" customHeight="1">
      <c r="A23" s="6" t="s">
        <v>32</v>
      </c>
      <c r="B23" s="106">
        <v>29</v>
      </c>
      <c r="C23" s="102">
        <v>25</v>
      </c>
      <c r="D23" s="102">
        <v>25</v>
      </c>
      <c r="E23" s="141"/>
    </row>
    <row r="24" spans="1:5" ht="19.5" customHeight="1">
      <c r="A24" s="8" t="s">
        <v>33</v>
      </c>
      <c r="B24" s="8"/>
      <c r="C24" s="8"/>
      <c r="D24" s="8"/>
      <c r="E24" s="141"/>
    </row>
    <row r="25" spans="1:5" ht="19.5" customHeight="1">
      <c r="A25" s="8" t="s">
        <v>34</v>
      </c>
      <c r="B25" s="8"/>
      <c r="C25" s="8"/>
      <c r="D25" s="8"/>
      <c r="E25" s="141"/>
    </row>
    <row r="26" spans="1:5" ht="19.5" customHeight="1">
      <c r="A26" s="8" t="s">
        <v>35</v>
      </c>
      <c r="B26" s="8"/>
      <c r="C26" s="8"/>
      <c r="D26" s="8"/>
      <c r="E26" s="141"/>
    </row>
    <row r="27" spans="1:5" ht="19.5" customHeight="1">
      <c r="A27" s="8" t="s">
        <v>36</v>
      </c>
      <c r="B27" s="8"/>
      <c r="C27" s="8"/>
      <c r="D27" s="8"/>
      <c r="E27" s="141"/>
    </row>
    <row r="28" spans="1:5" ht="19.5" customHeight="1">
      <c r="A28" s="8" t="s">
        <v>37</v>
      </c>
      <c r="B28" s="8"/>
      <c r="C28" s="8"/>
      <c r="D28" s="8"/>
      <c r="E28" s="141"/>
    </row>
    <row r="29" spans="1:5" ht="19.5" customHeight="1">
      <c r="A29" s="4" t="s">
        <v>38</v>
      </c>
      <c r="B29" s="4"/>
      <c r="C29" s="8"/>
      <c r="D29" s="8"/>
      <c r="E29" s="8"/>
    </row>
    <row r="30" spans="1:5" ht="19.5" customHeight="1">
      <c r="A30" s="5" t="s">
        <v>39</v>
      </c>
      <c r="B30" s="100">
        <v>41101794.5</v>
      </c>
      <c r="C30" s="100">
        <v>41101794.5</v>
      </c>
      <c r="D30" s="100">
        <v>41101794.5</v>
      </c>
      <c r="E30" s="8"/>
    </row>
    <row r="31" spans="1:5" ht="19.5" customHeight="1">
      <c r="A31" s="5" t="s">
        <v>40</v>
      </c>
      <c r="B31" s="100">
        <v>1872300</v>
      </c>
      <c r="C31" s="101">
        <v>2136800</v>
      </c>
      <c r="D31" s="101">
        <v>1872300</v>
      </c>
      <c r="E31" s="8"/>
    </row>
    <row r="32" spans="1:5" ht="19.5" customHeight="1">
      <c r="A32" s="5" t="s">
        <v>41</v>
      </c>
      <c r="B32" s="100">
        <v>1037540</v>
      </c>
      <c r="C32" s="101">
        <v>1126860</v>
      </c>
      <c r="D32" s="101">
        <v>1376540</v>
      </c>
      <c r="E32" s="8"/>
    </row>
    <row r="33" spans="1:5" ht="19.5" customHeight="1">
      <c r="A33" s="5" t="s">
        <v>42</v>
      </c>
      <c r="B33" s="100">
        <v>1094100</v>
      </c>
      <c r="C33" s="101">
        <v>1268200</v>
      </c>
      <c r="D33" s="101">
        <v>1365240</v>
      </c>
      <c r="E33" s="8"/>
    </row>
    <row r="34" spans="1:5" ht="19.5" customHeight="1">
      <c r="A34" s="18" t="s">
        <v>43</v>
      </c>
      <c r="B34" s="18"/>
      <c r="C34" s="8"/>
      <c r="D34" s="8"/>
      <c r="E34" s="8"/>
    </row>
  </sheetData>
  <mergeCells count="4">
    <mergeCell ref="A3:C3"/>
    <mergeCell ref="E5:E13"/>
    <mergeCell ref="E14:E28"/>
    <mergeCell ref="A2:E2"/>
  </mergeCells>
  <phoneticPr fontId="2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D26"/>
  <sheetViews>
    <sheetView workbookViewId="0">
      <selection activeCell="H12" sqref="H12"/>
    </sheetView>
  </sheetViews>
  <sheetFormatPr defaultRowHeight="14.4"/>
  <cols>
    <col min="1" max="1" width="27" customWidth="1"/>
    <col min="2" max="4" width="18.88671875" customWidth="1"/>
  </cols>
  <sheetData>
    <row r="1" spans="1:4" ht="21.6">
      <c r="A1" s="20" t="s">
        <v>47</v>
      </c>
      <c r="B1" s="19"/>
    </row>
    <row r="2" spans="1:4" ht="26.4">
      <c r="A2" s="143" t="s">
        <v>171</v>
      </c>
      <c r="B2" s="143"/>
      <c r="C2" s="143"/>
      <c r="D2" s="143"/>
    </row>
    <row r="3" spans="1:4">
      <c r="A3" s="21" t="s">
        <v>48</v>
      </c>
      <c r="B3" s="22"/>
    </row>
    <row r="4" spans="1:4" ht="36" customHeight="1">
      <c r="A4" s="23" t="s">
        <v>49</v>
      </c>
      <c r="B4" s="23" t="s">
        <v>73</v>
      </c>
      <c r="C4" s="23" t="s">
        <v>74</v>
      </c>
      <c r="D4" s="23" t="s">
        <v>50</v>
      </c>
    </row>
    <row r="5" spans="1:4" ht="22.5" customHeight="1">
      <c r="A5" s="24" t="s">
        <v>51</v>
      </c>
      <c r="B5" s="25"/>
      <c r="C5" s="25"/>
      <c r="D5" s="25"/>
    </row>
    <row r="6" spans="1:4" ht="22.5" customHeight="1">
      <c r="A6" s="26" t="s">
        <v>52</v>
      </c>
      <c r="B6" s="25">
        <v>692750</v>
      </c>
      <c r="C6" s="25">
        <v>673500</v>
      </c>
      <c r="D6" s="25">
        <v>627150</v>
      </c>
    </row>
    <row r="7" spans="1:4" ht="22.5" customHeight="1">
      <c r="A7" s="26" t="s">
        <v>53</v>
      </c>
      <c r="B7" s="25"/>
      <c r="C7" s="25"/>
      <c r="D7" s="25"/>
    </row>
    <row r="8" spans="1:4" ht="22.5" customHeight="1">
      <c r="A8" s="26" t="s">
        <v>54</v>
      </c>
      <c r="B8" s="25"/>
      <c r="C8" s="25"/>
      <c r="D8" s="25"/>
    </row>
    <row r="9" spans="1:4" ht="22.5" customHeight="1">
      <c r="A9" s="26" t="s">
        <v>55</v>
      </c>
      <c r="B9" s="25"/>
      <c r="C9" s="25"/>
      <c r="D9" s="25"/>
    </row>
    <row r="10" spans="1:4" ht="31.8" customHeight="1">
      <c r="A10" s="24" t="s">
        <v>56</v>
      </c>
      <c r="B10" s="25"/>
      <c r="C10" s="25"/>
      <c r="D10" s="25"/>
    </row>
    <row r="11" spans="1:4" ht="22.5" customHeight="1">
      <c r="A11" s="24" t="s">
        <v>57</v>
      </c>
      <c r="B11" s="25">
        <v>9410520</v>
      </c>
      <c r="C11" s="25">
        <f>C13+C18+C19</f>
        <v>11114020</v>
      </c>
      <c r="D11" s="25">
        <f>D13+D18+D19</f>
        <v>10364180</v>
      </c>
    </row>
    <row r="12" spans="1:4" ht="22.5" customHeight="1">
      <c r="A12" s="26" t="s">
        <v>58</v>
      </c>
      <c r="B12" s="25">
        <f>B13+B18+B19</f>
        <v>9410520</v>
      </c>
      <c r="C12" s="25">
        <f t="shared" ref="C12:D12" si="0">C13+C18+C19</f>
        <v>11114020</v>
      </c>
      <c r="D12" s="25">
        <f t="shared" si="0"/>
        <v>10364180</v>
      </c>
    </row>
    <row r="13" spans="1:4" ht="22.5" customHeight="1">
      <c r="A13" s="26" t="s">
        <v>59</v>
      </c>
      <c r="B13" s="25">
        <v>8546620</v>
      </c>
      <c r="C13" s="25">
        <v>10088320</v>
      </c>
      <c r="D13" s="25">
        <v>9410480</v>
      </c>
    </row>
    <row r="14" spans="1:4" ht="22.5" customHeight="1">
      <c r="A14" s="26" t="s">
        <v>60</v>
      </c>
      <c r="B14" s="27">
        <v>3805640</v>
      </c>
      <c r="C14" s="27">
        <v>4203040</v>
      </c>
      <c r="D14" s="27">
        <v>3793200</v>
      </c>
    </row>
    <row r="15" spans="1:4" ht="22.5" customHeight="1">
      <c r="A15" s="26" t="s">
        <v>61</v>
      </c>
      <c r="B15" s="27">
        <v>4740980</v>
      </c>
      <c r="C15" s="27">
        <v>5885280</v>
      </c>
      <c r="D15" s="27">
        <v>5617280</v>
      </c>
    </row>
    <row r="16" spans="1:4" ht="22.5" customHeight="1">
      <c r="A16" s="26" t="s">
        <v>62</v>
      </c>
      <c r="B16" s="25"/>
      <c r="C16" s="25"/>
      <c r="D16" s="25"/>
    </row>
    <row r="17" spans="1:4" ht="22.5" customHeight="1">
      <c r="A17" s="26" t="s">
        <v>63</v>
      </c>
      <c r="B17" s="25"/>
      <c r="C17" s="25"/>
      <c r="D17" s="25"/>
    </row>
    <row r="18" spans="1:4" ht="22.5" customHeight="1">
      <c r="A18" s="28" t="s">
        <v>64</v>
      </c>
      <c r="B18" s="25">
        <v>495900</v>
      </c>
      <c r="C18" s="25">
        <v>488100</v>
      </c>
      <c r="D18" s="25">
        <v>456900</v>
      </c>
    </row>
    <row r="19" spans="1:4" ht="22.5" customHeight="1">
      <c r="A19" s="26" t="s">
        <v>65</v>
      </c>
      <c r="B19" s="25">
        <v>368000</v>
      </c>
      <c r="C19" s="25">
        <v>537600</v>
      </c>
      <c r="D19" s="25">
        <v>496800</v>
      </c>
    </row>
    <row r="20" spans="1:4" ht="22.5" customHeight="1">
      <c r="A20" s="29" t="s">
        <v>66</v>
      </c>
      <c r="B20" s="30"/>
      <c r="C20" s="30"/>
      <c r="D20" s="30"/>
    </row>
    <row r="21" spans="1:4" ht="22.5" customHeight="1">
      <c r="A21" s="30" t="s">
        <v>67</v>
      </c>
      <c r="B21" s="30"/>
      <c r="C21" s="30"/>
      <c r="D21" s="30"/>
    </row>
    <row r="22" spans="1:4" ht="22.5" customHeight="1">
      <c r="A22" s="31" t="s">
        <v>68</v>
      </c>
      <c r="B22" s="31"/>
      <c r="C22" s="31"/>
      <c r="D22" s="31"/>
    </row>
    <row r="23" spans="1:4" ht="22.5" customHeight="1">
      <c r="A23" s="31" t="s">
        <v>69</v>
      </c>
      <c r="B23" s="32"/>
      <c r="C23" s="32"/>
      <c r="D23" s="32"/>
    </row>
    <row r="24" spans="1:4" ht="22.5" customHeight="1">
      <c r="A24" s="31" t="s">
        <v>70</v>
      </c>
      <c r="B24" s="32"/>
      <c r="C24" s="32"/>
      <c r="D24" s="32"/>
    </row>
    <row r="25" spans="1:4" ht="22.5" customHeight="1">
      <c r="A25" s="33" t="s">
        <v>71</v>
      </c>
      <c r="B25" s="32"/>
      <c r="C25" s="32"/>
      <c r="D25" s="32"/>
    </row>
    <row r="26" spans="1:4" ht="22.5" customHeight="1">
      <c r="A26" s="33" t="s">
        <v>72</v>
      </c>
      <c r="B26" s="32"/>
      <c r="C26" s="32"/>
      <c r="D26" s="32"/>
    </row>
  </sheetData>
  <mergeCells count="1">
    <mergeCell ref="A2:D2"/>
  </mergeCells>
  <phoneticPr fontId="24"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J55"/>
  <sheetViews>
    <sheetView workbookViewId="0">
      <selection activeCell="M7" sqref="M7"/>
    </sheetView>
  </sheetViews>
  <sheetFormatPr defaultRowHeight="14.4"/>
  <cols>
    <col min="1" max="1" width="24.109375" customWidth="1"/>
    <col min="2" max="2" width="13.44140625" customWidth="1"/>
    <col min="3" max="3" width="10.44140625" customWidth="1"/>
    <col min="4" max="5" width="13.44140625" customWidth="1"/>
    <col min="6" max="6" width="10.44140625" customWidth="1"/>
    <col min="7" max="8" width="13.44140625" customWidth="1"/>
    <col min="9" max="9" width="10.44140625" customWidth="1"/>
    <col min="10" max="10" width="13.44140625" customWidth="1"/>
  </cols>
  <sheetData>
    <row r="1" spans="1:10">
      <c r="A1" s="108" t="s">
        <v>176</v>
      </c>
      <c r="B1" s="109"/>
      <c r="C1" s="109"/>
      <c r="D1" s="109"/>
      <c r="E1" s="110"/>
      <c r="F1" s="110"/>
      <c r="G1" s="110"/>
      <c r="H1" s="110"/>
      <c r="I1" s="110"/>
      <c r="J1" s="110"/>
    </row>
    <row r="2" spans="1:10" ht="24">
      <c r="A2" s="144" t="s">
        <v>172</v>
      </c>
      <c r="B2" s="144"/>
      <c r="C2" s="144"/>
      <c r="D2" s="144"/>
      <c r="E2" s="144"/>
      <c r="F2" s="144"/>
      <c r="G2" s="144"/>
      <c r="H2" s="144"/>
      <c r="I2" s="144"/>
      <c r="J2" s="144"/>
    </row>
    <row r="3" spans="1:10">
      <c r="A3" s="111"/>
      <c r="B3" s="111"/>
      <c r="C3" s="111"/>
      <c r="D3" s="111"/>
      <c r="E3" s="110"/>
      <c r="F3" s="110"/>
      <c r="G3" s="110"/>
      <c r="H3" s="110"/>
      <c r="I3" s="110"/>
      <c r="J3" s="110" t="s">
        <v>231</v>
      </c>
    </row>
    <row r="4" spans="1:10" ht="18.600000000000001" customHeight="1">
      <c r="A4" s="112" t="s">
        <v>177</v>
      </c>
      <c r="B4" s="112" t="s">
        <v>232</v>
      </c>
      <c r="C4" s="112" t="s">
        <v>178</v>
      </c>
      <c r="D4" s="112" t="s">
        <v>233</v>
      </c>
      <c r="E4" s="112" t="s">
        <v>234</v>
      </c>
      <c r="F4" s="112" t="s">
        <v>178</v>
      </c>
      <c r="G4" s="112" t="s">
        <v>235</v>
      </c>
      <c r="H4" s="112" t="s">
        <v>179</v>
      </c>
      <c r="I4" s="112" t="s">
        <v>178</v>
      </c>
      <c r="J4" s="112" t="s">
        <v>180</v>
      </c>
    </row>
    <row r="5" spans="1:10">
      <c r="A5" s="113" t="s">
        <v>181</v>
      </c>
      <c r="B5" s="114">
        <f>SUM(B6:B11)</f>
        <v>3885385.9</v>
      </c>
      <c r="C5" s="114">
        <f>D5-B5</f>
        <v>152661.35000000009</v>
      </c>
      <c r="D5" s="114">
        <f>SUM(D6:D11)</f>
        <v>4038047.25</v>
      </c>
      <c r="E5" s="114">
        <f>SUM(E6:E11)</f>
        <v>4050727.4</v>
      </c>
      <c r="F5" s="114">
        <f t="shared" ref="F5:F55" si="0">G5-E5</f>
        <v>161327.77000000002</v>
      </c>
      <c r="G5" s="114">
        <f>SUM(G6:G11)</f>
        <v>4212055.17</v>
      </c>
      <c r="H5" s="114">
        <f>SUM(H6:H11)</f>
        <v>3954467.88</v>
      </c>
      <c r="I5" s="114">
        <f t="shared" ref="I5:I55" si="1">J5-H5</f>
        <v>158204.89000000013</v>
      </c>
      <c r="J5" s="114">
        <f>SUM(J6:J11)</f>
        <v>4112672.77</v>
      </c>
    </row>
    <row r="6" spans="1:10">
      <c r="A6" s="115" t="s">
        <v>182</v>
      </c>
      <c r="B6" s="114">
        <v>3053227</v>
      </c>
      <c r="C6" s="114">
        <f t="shared" ref="C6:C55" si="2">D6-B6</f>
        <v>0</v>
      </c>
      <c r="D6" s="114">
        <v>3053227</v>
      </c>
      <c r="E6" s="114">
        <v>3226555.4</v>
      </c>
      <c r="F6" s="114">
        <f t="shared" si="0"/>
        <v>0</v>
      </c>
      <c r="G6" s="114">
        <v>3226555.4</v>
      </c>
      <c r="H6" s="114">
        <v>3164097.8</v>
      </c>
      <c r="I6" s="114">
        <f t="shared" si="1"/>
        <v>0</v>
      </c>
      <c r="J6" s="114">
        <v>3164097.8</v>
      </c>
    </row>
    <row r="7" spans="1:10">
      <c r="A7" s="115" t="s">
        <v>183</v>
      </c>
      <c r="B7" s="114">
        <v>552030</v>
      </c>
      <c r="C7" s="114">
        <f t="shared" si="2"/>
        <v>0</v>
      </c>
      <c r="D7" s="114">
        <v>552030</v>
      </c>
      <c r="E7" s="114">
        <v>554300</v>
      </c>
      <c r="F7" s="114">
        <f t="shared" si="0"/>
        <v>0</v>
      </c>
      <c r="G7" s="114">
        <v>554300</v>
      </c>
      <c r="H7" s="114">
        <v>510000</v>
      </c>
      <c r="I7" s="114">
        <f t="shared" si="1"/>
        <v>0</v>
      </c>
      <c r="J7" s="114">
        <v>510000</v>
      </c>
    </row>
    <row r="8" spans="1:10">
      <c r="A8" s="115" t="s">
        <v>184</v>
      </c>
      <c r="B8" s="114"/>
      <c r="C8" s="114">
        <f t="shared" si="2"/>
        <v>0</v>
      </c>
      <c r="D8" s="114"/>
      <c r="E8" s="114"/>
      <c r="F8" s="114">
        <f t="shared" si="0"/>
        <v>0</v>
      </c>
      <c r="G8" s="114"/>
      <c r="H8" s="114"/>
      <c r="I8" s="114">
        <f t="shared" si="1"/>
        <v>0</v>
      </c>
      <c r="J8" s="114"/>
    </row>
    <row r="9" spans="1:10">
      <c r="A9" s="115" t="s">
        <v>185</v>
      </c>
      <c r="B9" s="114">
        <v>280128.90000000002</v>
      </c>
      <c r="C9" s="114">
        <f t="shared" si="2"/>
        <v>0</v>
      </c>
      <c r="D9" s="114">
        <v>280128.90000000002</v>
      </c>
      <c r="E9" s="114">
        <v>269872</v>
      </c>
      <c r="F9" s="114">
        <f t="shared" si="0"/>
        <v>0</v>
      </c>
      <c r="G9" s="114">
        <v>269872</v>
      </c>
      <c r="H9" s="114">
        <v>280370.08</v>
      </c>
      <c r="I9" s="114">
        <f t="shared" si="1"/>
        <v>0</v>
      </c>
      <c r="J9" s="114">
        <v>280370.08</v>
      </c>
    </row>
    <row r="10" spans="1:10">
      <c r="A10" s="115" t="s">
        <v>186</v>
      </c>
      <c r="B10" s="114"/>
      <c r="C10" s="114">
        <f t="shared" si="2"/>
        <v>152661.35</v>
      </c>
      <c r="D10" s="114">
        <v>152661.35</v>
      </c>
      <c r="E10" s="114"/>
      <c r="F10" s="114">
        <f t="shared" si="0"/>
        <v>161327.76999999999</v>
      </c>
      <c r="G10" s="114">
        <v>161327.76999999999</v>
      </c>
      <c r="H10" s="114"/>
      <c r="I10" s="114">
        <f t="shared" si="1"/>
        <v>158204.89000000001</v>
      </c>
      <c r="J10" s="114">
        <v>158204.89000000001</v>
      </c>
    </row>
    <row r="11" spans="1:10">
      <c r="A11" s="115" t="s">
        <v>187</v>
      </c>
      <c r="B11" s="114"/>
      <c r="C11" s="114">
        <f t="shared" si="2"/>
        <v>0</v>
      </c>
      <c r="D11" s="114"/>
      <c r="E11" s="114"/>
      <c r="F11" s="114">
        <f t="shared" si="0"/>
        <v>0</v>
      </c>
      <c r="G11" s="114"/>
      <c r="H11" s="114"/>
      <c r="I11" s="114">
        <f t="shared" si="1"/>
        <v>0</v>
      </c>
      <c r="J11" s="114"/>
    </row>
    <row r="12" spans="1:10">
      <c r="A12" s="113" t="s">
        <v>188</v>
      </c>
      <c r="B12" s="114">
        <f>SUM(B13:B36)</f>
        <v>4325802.2</v>
      </c>
      <c r="C12" s="114">
        <f t="shared" si="2"/>
        <v>-1596307.6800000006</v>
      </c>
      <c r="D12" s="114">
        <f>SUM(D13:D36)</f>
        <v>2729494.5199999996</v>
      </c>
      <c r="E12" s="114">
        <f>SUM(E13:E36)</f>
        <v>4043237.44</v>
      </c>
      <c r="F12" s="114">
        <f t="shared" si="0"/>
        <v>-1236685.932</v>
      </c>
      <c r="G12" s="114">
        <f>SUM(G13:G36)</f>
        <v>2806551.5079999999</v>
      </c>
      <c r="H12" s="114">
        <f>SUM(H13:H36)</f>
        <v>3951385</v>
      </c>
      <c r="I12" s="114">
        <f t="shared" si="1"/>
        <v>-1620916.9900000002</v>
      </c>
      <c r="J12" s="114">
        <f>SUM(J13:J36)</f>
        <v>2330468.0099999998</v>
      </c>
    </row>
    <row r="13" spans="1:10">
      <c r="A13" s="116" t="s">
        <v>189</v>
      </c>
      <c r="B13" s="114">
        <v>335072.2</v>
      </c>
      <c r="C13" s="114">
        <f t="shared" si="2"/>
        <v>0</v>
      </c>
      <c r="D13" s="114">
        <v>335072.2</v>
      </c>
      <c r="E13" s="114">
        <v>218850</v>
      </c>
      <c r="F13" s="114">
        <f t="shared" si="0"/>
        <v>0</v>
      </c>
      <c r="G13" s="114">
        <v>218850</v>
      </c>
      <c r="H13" s="114">
        <v>209200</v>
      </c>
      <c r="I13" s="114">
        <f t="shared" si="1"/>
        <v>0</v>
      </c>
      <c r="J13" s="114">
        <v>209200</v>
      </c>
    </row>
    <row r="14" spans="1:10">
      <c r="A14" s="116" t="s">
        <v>190</v>
      </c>
      <c r="B14" s="114">
        <v>221560</v>
      </c>
      <c r="C14" s="114">
        <f t="shared" si="2"/>
        <v>0</v>
      </c>
      <c r="D14" s="114">
        <v>221560</v>
      </c>
      <c r="E14" s="114">
        <v>223690</v>
      </c>
      <c r="F14" s="114">
        <f t="shared" si="0"/>
        <v>0</v>
      </c>
      <c r="G14" s="114">
        <v>223690</v>
      </c>
      <c r="H14" s="114">
        <v>223724</v>
      </c>
      <c r="I14" s="114">
        <f t="shared" si="1"/>
        <v>0</v>
      </c>
      <c r="J14" s="114">
        <v>223724</v>
      </c>
    </row>
    <row r="15" spans="1:10">
      <c r="A15" s="116" t="s">
        <v>191</v>
      </c>
      <c r="B15" s="114"/>
      <c r="C15" s="114">
        <f t="shared" si="2"/>
        <v>0</v>
      </c>
      <c r="D15" s="114"/>
      <c r="E15" s="114"/>
      <c r="F15" s="114">
        <f t="shared" si="0"/>
        <v>0</v>
      </c>
      <c r="G15" s="114"/>
      <c r="H15" s="114"/>
      <c r="I15" s="114">
        <f t="shared" si="1"/>
        <v>0</v>
      </c>
      <c r="J15" s="114"/>
    </row>
    <row r="16" spans="1:10">
      <c r="A16" s="116" t="s">
        <v>192</v>
      </c>
      <c r="B16" s="114"/>
      <c r="C16" s="114">
        <f t="shared" si="2"/>
        <v>0</v>
      </c>
      <c r="D16" s="114"/>
      <c r="E16" s="114"/>
      <c r="F16" s="114">
        <f t="shared" si="0"/>
        <v>0</v>
      </c>
      <c r="G16" s="114"/>
      <c r="H16" s="114"/>
      <c r="I16" s="114">
        <f t="shared" si="1"/>
        <v>0</v>
      </c>
      <c r="J16" s="114"/>
    </row>
    <row r="17" spans="1:10">
      <c r="A17" s="116" t="s">
        <v>193</v>
      </c>
      <c r="B17" s="114">
        <v>449045</v>
      </c>
      <c r="C17" s="114">
        <f t="shared" si="2"/>
        <v>0</v>
      </c>
      <c r="D17" s="114">
        <v>449045</v>
      </c>
      <c r="E17" s="114">
        <v>441380</v>
      </c>
      <c r="F17" s="114">
        <f t="shared" si="0"/>
        <v>0</v>
      </c>
      <c r="G17" s="114">
        <v>441380</v>
      </c>
      <c r="H17" s="114">
        <v>416845</v>
      </c>
      <c r="I17" s="114">
        <f t="shared" si="1"/>
        <v>0</v>
      </c>
      <c r="J17" s="114">
        <v>416845</v>
      </c>
    </row>
    <row r="18" spans="1:10">
      <c r="A18" s="116" t="s">
        <v>194</v>
      </c>
      <c r="B18" s="114"/>
      <c r="C18" s="114">
        <f t="shared" si="2"/>
        <v>0</v>
      </c>
      <c r="D18" s="114"/>
      <c r="E18" s="114"/>
      <c r="F18" s="114">
        <f t="shared" si="0"/>
        <v>0</v>
      </c>
      <c r="G18" s="114"/>
      <c r="H18" s="114"/>
      <c r="I18" s="114">
        <f t="shared" si="1"/>
        <v>0</v>
      </c>
      <c r="J18" s="114"/>
    </row>
    <row r="19" spans="1:10">
      <c r="A19" s="116" t="s">
        <v>195</v>
      </c>
      <c r="B19" s="114"/>
      <c r="C19" s="114">
        <f t="shared" si="2"/>
        <v>0</v>
      </c>
      <c r="D19" s="114"/>
      <c r="E19" s="114"/>
      <c r="F19" s="114">
        <f t="shared" si="0"/>
        <v>0</v>
      </c>
      <c r="G19" s="114"/>
      <c r="H19" s="114"/>
      <c r="I19" s="114">
        <f t="shared" si="1"/>
        <v>0</v>
      </c>
      <c r="J19" s="114"/>
    </row>
    <row r="20" spans="1:10">
      <c r="A20" s="116" t="s">
        <v>196</v>
      </c>
      <c r="B20" s="114"/>
      <c r="C20" s="114">
        <f t="shared" si="2"/>
        <v>0</v>
      </c>
      <c r="D20" s="114"/>
      <c r="E20" s="114"/>
      <c r="F20" s="114">
        <f t="shared" si="0"/>
        <v>0</v>
      </c>
      <c r="G20" s="114"/>
      <c r="H20" s="114"/>
      <c r="I20" s="114">
        <f t="shared" si="1"/>
        <v>0</v>
      </c>
      <c r="J20" s="114"/>
    </row>
    <row r="21" spans="1:10">
      <c r="A21" s="116" t="s">
        <v>197</v>
      </c>
      <c r="B21" s="114"/>
      <c r="C21" s="114">
        <f t="shared" si="2"/>
        <v>0</v>
      </c>
      <c r="D21" s="114"/>
      <c r="E21" s="114"/>
      <c r="F21" s="114">
        <f t="shared" si="0"/>
        <v>0</v>
      </c>
      <c r="G21" s="114"/>
      <c r="H21" s="114"/>
      <c r="I21" s="114">
        <f t="shared" si="1"/>
        <v>0</v>
      </c>
      <c r="J21" s="114"/>
    </row>
    <row r="22" spans="1:10">
      <c r="A22" s="116" t="s">
        <v>198</v>
      </c>
      <c r="B22" s="114"/>
      <c r="C22" s="114">
        <f t="shared" si="2"/>
        <v>0</v>
      </c>
      <c r="D22" s="114"/>
      <c r="E22" s="114"/>
      <c r="F22" s="114">
        <f t="shared" si="0"/>
        <v>0</v>
      </c>
      <c r="G22" s="114"/>
      <c r="H22" s="114"/>
      <c r="I22" s="114">
        <f t="shared" si="1"/>
        <v>0</v>
      </c>
      <c r="J22" s="114"/>
    </row>
    <row r="23" spans="1:10">
      <c r="A23" s="116" t="s">
        <v>236</v>
      </c>
      <c r="B23" s="114">
        <v>265489</v>
      </c>
      <c r="C23" s="114">
        <f t="shared" si="2"/>
        <v>0</v>
      </c>
      <c r="D23" s="114">
        <v>265489</v>
      </c>
      <c r="E23" s="114">
        <v>316990</v>
      </c>
      <c r="F23" s="114">
        <f t="shared" si="0"/>
        <v>0</v>
      </c>
      <c r="G23" s="114">
        <v>316990</v>
      </c>
      <c r="H23" s="114">
        <v>308900</v>
      </c>
      <c r="I23" s="114">
        <f t="shared" si="1"/>
        <v>0</v>
      </c>
      <c r="J23" s="114">
        <v>308900</v>
      </c>
    </row>
    <row r="24" spans="1:10">
      <c r="A24" s="116" t="s">
        <v>199</v>
      </c>
      <c r="B24" s="114"/>
      <c r="C24" s="114">
        <f t="shared" si="2"/>
        <v>0</v>
      </c>
      <c r="D24" s="114"/>
      <c r="E24" s="114"/>
      <c r="F24" s="114">
        <f t="shared" si="0"/>
        <v>0</v>
      </c>
      <c r="G24" s="114"/>
      <c r="H24" s="114"/>
      <c r="I24" s="114">
        <f t="shared" si="1"/>
        <v>0</v>
      </c>
      <c r="J24" s="114"/>
    </row>
    <row r="25" spans="1:10">
      <c r="A25" s="116" t="s">
        <v>200</v>
      </c>
      <c r="B25" s="114"/>
      <c r="C25" s="114">
        <f t="shared" si="2"/>
        <v>0</v>
      </c>
      <c r="D25" s="114"/>
      <c r="E25" s="114"/>
      <c r="F25" s="114">
        <f t="shared" si="0"/>
        <v>0</v>
      </c>
      <c r="G25" s="114"/>
      <c r="H25" s="114"/>
      <c r="I25" s="114">
        <f t="shared" si="1"/>
        <v>0</v>
      </c>
      <c r="J25" s="114"/>
    </row>
    <row r="26" spans="1:10">
      <c r="A26" s="116" t="s">
        <v>201</v>
      </c>
      <c r="B26" s="114"/>
      <c r="C26" s="114">
        <f t="shared" si="2"/>
        <v>76330.679999999993</v>
      </c>
      <c r="D26" s="114">
        <v>76330.679999999993</v>
      </c>
      <c r="E26" s="114"/>
      <c r="F26" s="114">
        <f t="shared" si="0"/>
        <v>80663.89</v>
      </c>
      <c r="G26" s="114">
        <v>80663.89</v>
      </c>
      <c r="H26" s="114"/>
      <c r="I26" s="114">
        <f t="shared" si="1"/>
        <v>79102.45</v>
      </c>
      <c r="J26" s="114">
        <v>79102.45</v>
      </c>
    </row>
    <row r="27" spans="1:10">
      <c r="A27" s="116" t="s">
        <v>202</v>
      </c>
      <c r="B27" s="114"/>
      <c r="C27" s="114">
        <f t="shared" si="2"/>
        <v>0</v>
      </c>
      <c r="D27" s="114"/>
      <c r="E27" s="114"/>
      <c r="F27" s="114">
        <f t="shared" si="0"/>
        <v>0</v>
      </c>
      <c r="G27" s="114"/>
      <c r="H27" s="114"/>
      <c r="I27" s="114">
        <f t="shared" si="1"/>
        <v>0</v>
      </c>
      <c r="J27" s="114"/>
    </row>
    <row r="28" spans="1:10">
      <c r="A28" s="116" t="s">
        <v>203</v>
      </c>
      <c r="B28" s="114"/>
      <c r="C28" s="114">
        <f t="shared" si="2"/>
        <v>0</v>
      </c>
      <c r="D28" s="114"/>
      <c r="E28" s="114"/>
      <c r="F28" s="114">
        <f t="shared" si="0"/>
        <v>0</v>
      </c>
      <c r="G28" s="114"/>
      <c r="H28" s="114"/>
      <c r="I28" s="114">
        <f t="shared" si="1"/>
        <v>0</v>
      </c>
      <c r="J28" s="114"/>
    </row>
    <row r="29" spans="1:10">
      <c r="A29" s="116" t="s">
        <v>204</v>
      </c>
      <c r="B29" s="114"/>
      <c r="C29" s="114">
        <f t="shared" si="2"/>
        <v>0</v>
      </c>
      <c r="D29" s="114"/>
      <c r="E29" s="114"/>
      <c r="F29" s="114">
        <f t="shared" si="0"/>
        <v>0</v>
      </c>
      <c r="G29" s="114"/>
      <c r="H29" s="114"/>
      <c r="I29" s="114">
        <f t="shared" si="1"/>
        <v>0</v>
      </c>
      <c r="J29" s="114"/>
    </row>
    <row r="30" spans="1:10">
      <c r="A30" s="116" t="s">
        <v>205</v>
      </c>
      <c r="B30" s="114"/>
      <c r="C30" s="114">
        <f t="shared" si="2"/>
        <v>0</v>
      </c>
      <c r="D30" s="114"/>
      <c r="E30" s="114"/>
      <c r="F30" s="114">
        <f t="shared" si="0"/>
        <v>0</v>
      </c>
      <c r="G30" s="114"/>
      <c r="H30" s="114"/>
      <c r="I30" s="114">
        <f t="shared" si="1"/>
        <v>0</v>
      </c>
      <c r="J30" s="114"/>
    </row>
    <row r="31" spans="1:10">
      <c r="A31" s="116" t="s">
        <v>206</v>
      </c>
      <c r="B31" s="114">
        <v>156330</v>
      </c>
      <c r="C31" s="114">
        <f t="shared" si="2"/>
        <v>-95265.459999999992</v>
      </c>
      <c r="D31" s="114">
        <v>61064.54</v>
      </c>
      <c r="E31" s="114">
        <v>163260</v>
      </c>
      <c r="F31" s="114">
        <f t="shared" si="0"/>
        <v>-98728.89</v>
      </c>
      <c r="G31" s="114">
        <v>64531.11</v>
      </c>
      <c r="H31" s="114">
        <v>126800</v>
      </c>
      <c r="I31" s="114">
        <f t="shared" si="1"/>
        <v>-63518.04</v>
      </c>
      <c r="J31" s="114">
        <v>63281.96</v>
      </c>
    </row>
    <row r="32" spans="1:10">
      <c r="A32" s="116" t="s">
        <v>207</v>
      </c>
      <c r="B32" s="114">
        <v>124463</v>
      </c>
      <c r="C32" s="114">
        <f t="shared" si="2"/>
        <v>0</v>
      </c>
      <c r="D32" s="114">
        <v>124463</v>
      </c>
      <c r="E32" s="114">
        <v>123988</v>
      </c>
      <c r="F32" s="114">
        <f t="shared" si="0"/>
        <v>0</v>
      </c>
      <c r="G32" s="114">
        <v>123988</v>
      </c>
      <c r="H32" s="114">
        <v>112836</v>
      </c>
      <c r="I32" s="114">
        <f t="shared" si="1"/>
        <v>0</v>
      </c>
      <c r="J32" s="114">
        <v>112836</v>
      </c>
    </row>
    <row r="33" spans="1:10">
      <c r="A33" s="116" t="s">
        <v>208</v>
      </c>
      <c r="B33" s="114">
        <v>306500</v>
      </c>
      <c r="C33" s="114">
        <f t="shared" si="2"/>
        <v>-306500</v>
      </c>
      <c r="D33" s="114">
        <v>0</v>
      </c>
      <c r="E33" s="114">
        <v>311200</v>
      </c>
      <c r="F33" s="114">
        <f t="shared" si="0"/>
        <v>-311200</v>
      </c>
      <c r="G33" s="114">
        <v>0</v>
      </c>
      <c r="H33" s="114">
        <v>322400</v>
      </c>
      <c r="I33" s="114">
        <f t="shared" si="1"/>
        <v>-322400</v>
      </c>
      <c r="J33" s="114">
        <v>0</v>
      </c>
    </row>
    <row r="34" spans="1:10">
      <c r="A34" s="116" t="s">
        <v>209</v>
      </c>
      <c r="B34" s="114"/>
      <c r="C34" s="114">
        <f t="shared" si="2"/>
        <v>0</v>
      </c>
      <c r="D34" s="114"/>
      <c r="E34" s="114"/>
      <c r="F34" s="114">
        <f t="shared" si="0"/>
        <v>0</v>
      </c>
      <c r="G34" s="114"/>
      <c r="H34" s="114"/>
      <c r="I34" s="114">
        <f t="shared" si="1"/>
        <v>0</v>
      </c>
      <c r="J34" s="114"/>
    </row>
    <row r="35" spans="1:10">
      <c r="A35" s="116" t="s">
        <v>210</v>
      </c>
      <c r="B35" s="114"/>
      <c r="C35" s="114">
        <f t="shared" si="2"/>
        <v>0</v>
      </c>
      <c r="D35" s="114"/>
      <c r="E35" s="114"/>
      <c r="F35" s="114">
        <f t="shared" si="0"/>
        <v>0</v>
      </c>
      <c r="G35" s="114"/>
      <c r="H35" s="114"/>
      <c r="I35" s="114">
        <f t="shared" si="1"/>
        <v>0</v>
      </c>
      <c r="J35" s="114"/>
    </row>
    <row r="36" spans="1:10">
      <c r="A36" s="116" t="s">
        <v>211</v>
      </c>
      <c r="B36" s="114">
        <f>1709243+758100</f>
        <v>2467343</v>
      </c>
      <c r="C36" s="114">
        <f>D36-B36</f>
        <v>-1270872.9000000001</v>
      </c>
      <c r="D36" s="114">
        <f>1709243*0.7</f>
        <v>1196470.0999999999</v>
      </c>
      <c r="E36" s="114">
        <f>1909226.44+334653</f>
        <v>2243879.44</v>
      </c>
      <c r="F36" s="114">
        <f t="shared" si="0"/>
        <v>-907420.93200000003</v>
      </c>
      <c r="G36" s="114">
        <f>1909226.44*0.7</f>
        <v>1336458.5079999999</v>
      </c>
      <c r="H36" s="114">
        <f>1309398+921282</f>
        <v>2230680</v>
      </c>
      <c r="I36" s="114">
        <f t="shared" si="1"/>
        <v>-1314101.3999999999</v>
      </c>
      <c r="J36" s="114">
        <f>1309398*0.7</f>
        <v>916578.6</v>
      </c>
    </row>
    <row r="37" spans="1:10">
      <c r="A37" s="117" t="s">
        <v>212</v>
      </c>
      <c r="B37" s="114">
        <f>SUM(B38:B43)</f>
        <v>704600</v>
      </c>
      <c r="C37" s="114">
        <f t="shared" si="2"/>
        <v>0</v>
      </c>
      <c r="D37" s="114">
        <f>SUM(D38:D43)</f>
        <v>704600</v>
      </c>
      <c r="E37" s="114">
        <f>SUM(E38:E43)</f>
        <v>812581</v>
      </c>
      <c r="F37" s="114">
        <f t="shared" si="0"/>
        <v>0</v>
      </c>
      <c r="G37" s="114">
        <f>SUM(G38:G43)</f>
        <v>812581</v>
      </c>
      <c r="H37" s="114">
        <f>SUM(H38:H43)</f>
        <v>773337</v>
      </c>
      <c r="I37" s="114">
        <f t="shared" si="1"/>
        <v>0</v>
      </c>
      <c r="J37" s="114">
        <f>SUM(J38:J43)</f>
        <v>773337</v>
      </c>
    </row>
    <row r="38" spans="1:10">
      <c r="A38" s="116" t="s">
        <v>213</v>
      </c>
      <c r="B38" s="114"/>
      <c r="C38" s="114">
        <f t="shared" si="2"/>
        <v>0</v>
      </c>
      <c r="D38" s="114"/>
      <c r="E38" s="114"/>
      <c r="F38" s="114">
        <f t="shared" si="0"/>
        <v>0</v>
      </c>
      <c r="G38" s="114"/>
      <c r="H38" s="114"/>
      <c r="I38" s="114">
        <f t="shared" si="1"/>
        <v>0</v>
      </c>
      <c r="J38" s="114"/>
    </row>
    <row r="39" spans="1:10">
      <c r="A39" s="116" t="s">
        <v>214</v>
      </c>
      <c r="B39" s="114"/>
      <c r="C39" s="114">
        <f t="shared" si="2"/>
        <v>0</v>
      </c>
      <c r="D39" s="114"/>
      <c r="E39" s="114"/>
      <c r="F39" s="114">
        <f t="shared" si="0"/>
        <v>0</v>
      </c>
      <c r="G39" s="114"/>
      <c r="H39" s="114"/>
      <c r="I39" s="114">
        <f t="shared" si="1"/>
        <v>0</v>
      </c>
      <c r="J39" s="114"/>
    </row>
    <row r="40" spans="1:10">
      <c r="A40" s="116" t="s">
        <v>215</v>
      </c>
      <c r="B40" s="114">
        <v>580000</v>
      </c>
      <c r="C40" s="114">
        <f t="shared" si="2"/>
        <v>0</v>
      </c>
      <c r="D40" s="114">
        <v>580000</v>
      </c>
      <c r="E40" s="114">
        <v>580000</v>
      </c>
      <c r="F40" s="114">
        <f t="shared" si="0"/>
        <v>0</v>
      </c>
      <c r="G40" s="114">
        <v>580000</v>
      </c>
      <c r="H40" s="114">
        <v>540000</v>
      </c>
      <c r="I40" s="114">
        <f t="shared" si="1"/>
        <v>0</v>
      </c>
      <c r="J40" s="114">
        <v>540000</v>
      </c>
    </row>
    <row r="41" spans="1:10">
      <c r="A41" s="116" t="s">
        <v>216</v>
      </c>
      <c r="B41" s="114"/>
      <c r="C41" s="114">
        <f t="shared" si="2"/>
        <v>0</v>
      </c>
      <c r="D41" s="114"/>
      <c r="E41" s="114">
        <v>105781</v>
      </c>
      <c r="F41" s="114">
        <f t="shared" si="0"/>
        <v>0</v>
      </c>
      <c r="G41" s="114">
        <v>105781</v>
      </c>
      <c r="H41" s="114">
        <v>118337</v>
      </c>
      <c r="I41" s="114">
        <f t="shared" si="1"/>
        <v>0</v>
      </c>
      <c r="J41" s="114">
        <v>118337</v>
      </c>
    </row>
    <row r="42" spans="1:10">
      <c r="A42" s="116" t="s">
        <v>217</v>
      </c>
      <c r="B42" s="114">
        <v>124600</v>
      </c>
      <c r="C42" s="114">
        <f t="shared" si="2"/>
        <v>0</v>
      </c>
      <c r="D42" s="114">
        <v>124600</v>
      </c>
      <c r="E42" s="114">
        <v>126800</v>
      </c>
      <c r="F42" s="114">
        <f t="shared" si="0"/>
        <v>0</v>
      </c>
      <c r="G42" s="114">
        <v>126800</v>
      </c>
      <c r="H42" s="114">
        <v>115000</v>
      </c>
      <c r="I42" s="114">
        <f t="shared" si="1"/>
        <v>0</v>
      </c>
      <c r="J42" s="114">
        <v>115000</v>
      </c>
    </row>
    <row r="43" spans="1:10">
      <c r="A43" s="116" t="s">
        <v>218</v>
      </c>
      <c r="B43" s="114"/>
      <c r="C43" s="114">
        <f t="shared" si="2"/>
        <v>0</v>
      </c>
      <c r="D43" s="114"/>
      <c r="E43" s="114"/>
      <c r="F43" s="114">
        <f t="shared" si="0"/>
        <v>0</v>
      </c>
      <c r="G43" s="114"/>
      <c r="H43" s="114"/>
      <c r="I43" s="114">
        <f t="shared" si="1"/>
        <v>0</v>
      </c>
      <c r="J43" s="114"/>
    </row>
    <row r="44" spans="1:10" ht="20.25" customHeight="1">
      <c r="A44" s="118" t="s">
        <v>219</v>
      </c>
      <c r="B44" s="114">
        <v>2003015.91</v>
      </c>
      <c r="C44" s="114">
        <f t="shared" si="2"/>
        <v>0</v>
      </c>
      <c r="D44" s="114">
        <v>2003015.91</v>
      </c>
      <c r="E44" s="114">
        <v>2094374.89</v>
      </c>
      <c r="F44" s="114">
        <f t="shared" si="0"/>
        <v>0</v>
      </c>
      <c r="G44" s="114">
        <v>2094374.89</v>
      </c>
      <c r="H44" s="114">
        <v>2118942.5299999998</v>
      </c>
      <c r="I44" s="114">
        <f t="shared" si="1"/>
        <v>0</v>
      </c>
      <c r="J44" s="114">
        <v>2118942.5299999998</v>
      </c>
    </row>
    <row r="45" spans="1:10">
      <c r="A45" s="115" t="s">
        <v>220</v>
      </c>
      <c r="B45" s="114"/>
      <c r="C45" s="114">
        <f t="shared" si="2"/>
        <v>0</v>
      </c>
      <c r="D45" s="114"/>
      <c r="E45" s="114"/>
      <c r="F45" s="114">
        <f t="shared" si="0"/>
        <v>0</v>
      </c>
      <c r="G45" s="114"/>
      <c r="H45" s="114"/>
      <c r="I45" s="114">
        <f t="shared" si="1"/>
        <v>0</v>
      </c>
      <c r="J45" s="114"/>
    </row>
    <row r="46" spans="1:10">
      <c r="A46" s="115" t="s">
        <v>221</v>
      </c>
      <c r="B46" s="114"/>
      <c r="C46" s="114">
        <f t="shared" si="2"/>
        <v>0</v>
      </c>
      <c r="D46" s="114"/>
      <c r="E46" s="114"/>
      <c r="F46" s="114">
        <f t="shared" si="0"/>
        <v>0</v>
      </c>
      <c r="G46" s="114"/>
      <c r="H46" s="114"/>
      <c r="I46" s="114">
        <f t="shared" si="1"/>
        <v>0</v>
      </c>
      <c r="J46" s="114"/>
    </row>
    <row r="47" spans="1:10">
      <c r="A47" s="115" t="s">
        <v>222</v>
      </c>
      <c r="B47" s="114"/>
      <c r="C47" s="114">
        <f t="shared" si="2"/>
        <v>0</v>
      </c>
      <c r="D47" s="114"/>
      <c r="E47" s="114"/>
      <c r="F47" s="114">
        <f t="shared" si="0"/>
        <v>0</v>
      </c>
      <c r="G47" s="114"/>
      <c r="H47" s="114"/>
      <c r="I47" s="114">
        <f t="shared" si="1"/>
        <v>0</v>
      </c>
      <c r="J47" s="114"/>
    </row>
    <row r="48" spans="1:10">
      <c r="A48" s="115" t="s">
        <v>223</v>
      </c>
      <c r="B48" s="114"/>
      <c r="C48" s="114">
        <f t="shared" si="2"/>
        <v>0</v>
      </c>
      <c r="D48" s="114"/>
      <c r="E48" s="114"/>
      <c r="F48" s="114">
        <f t="shared" si="0"/>
        <v>0</v>
      </c>
      <c r="G48" s="114"/>
      <c r="H48" s="114"/>
      <c r="I48" s="114">
        <f t="shared" si="1"/>
        <v>0</v>
      </c>
      <c r="J48" s="114"/>
    </row>
    <row r="49" spans="1:10">
      <c r="A49" s="116" t="s">
        <v>224</v>
      </c>
      <c r="B49" s="114"/>
      <c r="C49" s="114">
        <f t="shared" si="2"/>
        <v>0</v>
      </c>
      <c r="D49" s="114"/>
      <c r="E49" s="114"/>
      <c r="F49" s="114">
        <f t="shared" si="0"/>
        <v>0</v>
      </c>
      <c r="G49" s="114"/>
      <c r="H49" s="114"/>
      <c r="I49" s="114">
        <f t="shared" si="1"/>
        <v>0</v>
      </c>
      <c r="J49" s="114"/>
    </row>
    <row r="50" spans="1:10" ht="22.5" customHeight="1">
      <c r="A50" s="118" t="s">
        <v>225</v>
      </c>
      <c r="B50" s="114"/>
      <c r="C50" s="114">
        <f t="shared" si="2"/>
        <v>0</v>
      </c>
      <c r="D50" s="114"/>
      <c r="E50" s="114"/>
      <c r="F50" s="114">
        <f t="shared" si="0"/>
        <v>0</v>
      </c>
      <c r="G50" s="114"/>
      <c r="H50" s="114"/>
      <c r="I50" s="114">
        <f t="shared" si="1"/>
        <v>0</v>
      </c>
      <c r="J50" s="114"/>
    </row>
    <row r="51" spans="1:10">
      <c r="A51" s="119" t="s">
        <v>226</v>
      </c>
      <c r="B51" s="114">
        <f>SUM(B52:B54)</f>
        <v>55600</v>
      </c>
      <c r="C51" s="114">
        <f t="shared" si="2"/>
        <v>0</v>
      </c>
      <c r="D51" s="114">
        <f>SUM(D52:D54)</f>
        <v>55600</v>
      </c>
      <c r="E51" s="114">
        <f>SUM(E52:E54)</f>
        <v>105400</v>
      </c>
      <c r="F51" s="114">
        <f t="shared" si="0"/>
        <v>0</v>
      </c>
      <c r="G51" s="114">
        <f>SUM(G52:G54)</f>
        <v>105400</v>
      </c>
      <c r="H51" s="114">
        <f>SUM(H52:H54)</f>
        <v>158000</v>
      </c>
      <c r="I51" s="114">
        <f t="shared" si="1"/>
        <v>0</v>
      </c>
      <c r="J51" s="114">
        <f>SUM(J52:J54)</f>
        <v>158000</v>
      </c>
    </row>
    <row r="52" spans="1:10">
      <c r="A52" s="114" t="s">
        <v>227</v>
      </c>
      <c r="B52" s="114">
        <v>55600</v>
      </c>
      <c r="C52" s="114">
        <f t="shared" si="2"/>
        <v>0</v>
      </c>
      <c r="D52" s="114">
        <v>55600</v>
      </c>
      <c r="E52" s="114">
        <v>105400</v>
      </c>
      <c r="F52" s="114">
        <f t="shared" si="0"/>
        <v>0</v>
      </c>
      <c r="G52" s="114">
        <v>105400</v>
      </c>
      <c r="H52" s="114">
        <v>158000</v>
      </c>
      <c r="I52" s="114">
        <f t="shared" si="1"/>
        <v>0</v>
      </c>
      <c r="J52" s="114">
        <v>158000</v>
      </c>
    </row>
    <row r="53" spans="1:10">
      <c r="A53" s="114" t="s">
        <v>228</v>
      </c>
      <c r="B53" s="114"/>
      <c r="C53" s="114">
        <f t="shared" si="2"/>
        <v>0</v>
      </c>
      <c r="D53" s="114"/>
      <c r="E53" s="114"/>
      <c r="F53" s="114">
        <f t="shared" si="0"/>
        <v>0</v>
      </c>
      <c r="G53" s="114"/>
      <c r="H53" s="114"/>
      <c r="I53" s="114">
        <f t="shared" si="1"/>
        <v>0</v>
      </c>
      <c r="J53" s="114"/>
    </row>
    <row r="54" spans="1:10">
      <c r="A54" s="114" t="s">
        <v>229</v>
      </c>
      <c r="B54" s="114"/>
      <c r="C54" s="114">
        <f t="shared" si="2"/>
        <v>0</v>
      </c>
      <c r="D54" s="114"/>
      <c r="E54" s="114"/>
      <c r="F54" s="114">
        <f t="shared" si="0"/>
        <v>0</v>
      </c>
      <c r="G54" s="114"/>
      <c r="H54" s="114"/>
      <c r="I54" s="114">
        <f t="shared" si="1"/>
        <v>0</v>
      </c>
      <c r="J54" s="114"/>
    </row>
    <row r="55" spans="1:10">
      <c r="A55" s="119" t="s">
        <v>230</v>
      </c>
      <c r="B55" s="114">
        <f>B51+B50+B44+B37+B12+B5</f>
        <v>10974404.01</v>
      </c>
      <c r="C55" s="114">
        <f t="shared" si="2"/>
        <v>-1443646.33</v>
      </c>
      <c r="D55" s="114">
        <f>D51+D50+D44+D37+D12+D5</f>
        <v>9530757.6799999997</v>
      </c>
      <c r="E55" s="114">
        <f>E51+E50+E44+E37+E12+E5</f>
        <v>11106320.73</v>
      </c>
      <c r="F55" s="114">
        <f t="shared" si="0"/>
        <v>-1075358.1620000005</v>
      </c>
      <c r="G55" s="114">
        <f>G51+G50+G44+G37+G12+G5</f>
        <v>10030962.568</v>
      </c>
      <c r="H55" s="114">
        <f>H51+H50+H44+H37+H12+H5</f>
        <v>10956132.41</v>
      </c>
      <c r="I55" s="114">
        <f t="shared" si="1"/>
        <v>-1462712.1000000015</v>
      </c>
      <c r="J55" s="114">
        <f>J51+J50+J44+J37+J12+J5</f>
        <v>9493420.3099999987</v>
      </c>
    </row>
  </sheetData>
  <mergeCells count="1">
    <mergeCell ref="A2:J2"/>
  </mergeCells>
  <phoneticPr fontId="24" type="noConversion"/>
  <printOptions horizontalCentered="1"/>
  <pageMargins left="0.51181102362204722" right="0.5118110236220472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D27"/>
  <sheetViews>
    <sheetView topLeftCell="A19" workbookViewId="0">
      <selection activeCell="F7" sqref="F7"/>
    </sheetView>
  </sheetViews>
  <sheetFormatPr defaultRowHeight="14.4"/>
  <cols>
    <col min="1" max="1" width="44.6640625" customWidth="1"/>
    <col min="2" max="2" width="14.5546875" customWidth="1"/>
    <col min="3" max="3" width="14.44140625" customWidth="1"/>
    <col min="4" max="4" width="13.109375" customWidth="1"/>
  </cols>
  <sheetData>
    <row r="1" spans="1:4" ht="21.6">
      <c r="A1" s="35" t="s">
        <v>76</v>
      </c>
      <c r="B1" s="34"/>
    </row>
    <row r="2" spans="1:4" ht="25.5" customHeight="1">
      <c r="A2" s="146" t="s">
        <v>237</v>
      </c>
      <c r="B2" s="146"/>
      <c r="C2" s="146"/>
      <c r="D2" s="146"/>
    </row>
    <row r="3" spans="1:4">
      <c r="A3" s="145"/>
      <c r="B3" s="145"/>
    </row>
    <row r="4" spans="1:4" ht="43.5" customHeight="1">
      <c r="A4" s="36" t="s">
        <v>77</v>
      </c>
      <c r="B4" s="37" t="s">
        <v>100</v>
      </c>
      <c r="C4" s="37" t="s">
        <v>101</v>
      </c>
      <c r="D4" s="37" t="s">
        <v>78</v>
      </c>
    </row>
    <row r="5" spans="1:4" ht="24" customHeight="1">
      <c r="A5" s="38" t="s">
        <v>79</v>
      </c>
      <c r="B5" s="39"/>
      <c r="C5" s="39"/>
      <c r="D5" s="39"/>
    </row>
    <row r="6" spans="1:4" ht="24" customHeight="1">
      <c r="A6" s="40" t="s">
        <v>80</v>
      </c>
      <c r="B6" s="41">
        <v>731</v>
      </c>
      <c r="C6" s="41">
        <v>711</v>
      </c>
      <c r="D6" s="41">
        <v>675</v>
      </c>
    </row>
    <row r="7" spans="1:4" ht="24" customHeight="1">
      <c r="A7" s="40" t="s">
        <v>81</v>
      </c>
      <c r="B7" s="41">
        <v>57</v>
      </c>
      <c r="C7" s="41">
        <v>61</v>
      </c>
      <c r="D7" s="41">
        <v>60</v>
      </c>
    </row>
    <row r="8" spans="1:4" ht="24" customHeight="1">
      <c r="A8" s="42" t="s">
        <v>82</v>
      </c>
      <c r="B8" s="43">
        <f>9/57</f>
        <v>0.15789473684210525</v>
      </c>
      <c r="C8" s="43">
        <f>9/61</f>
        <v>0.14754098360655737</v>
      </c>
      <c r="D8" s="43">
        <f>9/62</f>
        <v>0.14516129032258066</v>
      </c>
    </row>
    <row r="9" spans="1:4" ht="24" customHeight="1">
      <c r="A9" s="44" t="s">
        <v>83</v>
      </c>
      <c r="B9" s="45"/>
      <c r="C9" s="45"/>
      <c r="D9" s="45"/>
    </row>
    <row r="10" spans="1:4" ht="24" customHeight="1">
      <c r="A10" s="42" t="s">
        <v>84</v>
      </c>
      <c r="B10" s="45"/>
      <c r="C10" s="45"/>
      <c r="D10" s="45"/>
    </row>
    <row r="11" spans="1:4" ht="24" customHeight="1">
      <c r="A11" s="40" t="s">
        <v>85</v>
      </c>
      <c r="B11" s="45">
        <f>547/24</f>
        <v>22.791666666666668</v>
      </c>
      <c r="C11" s="45">
        <f>490/25</f>
        <v>19.600000000000001</v>
      </c>
      <c r="D11" s="45">
        <f>443/23</f>
        <v>19.260869565217391</v>
      </c>
    </row>
    <row r="12" spans="1:4" ht="24" customHeight="1">
      <c r="A12" s="40" t="s">
        <v>86</v>
      </c>
      <c r="B12" s="45">
        <f>530/25</f>
        <v>21.2</v>
      </c>
      <c r="C12" s="45">
        <f>546/27</f>
        <v>20.222222222222221</v>
      </c>
      <c r="D12" s="45">
        <f>534/28</f>
        <v>19.071428571428573</v>
      </c>
    </row>
    <row r="13" spans="1:4" ht="24" customHeight="1">
      <c r="A13" s="40" t="s">
        <v>87</v>
      </c>
      <c r="B13" s="45"/>
      <c r="C13" s="45"/>
      <c r="D13" s="45"/>
    </row>
    <row r="14" spans="1:4" ht="24" customHeight="1">
      <c r="A14" s="42" t="s">
        <v>88</v>
      </c>
      <c r="B14" s="46">
        <f>SUM(B15:B20)</f>
        <v>9530757.6799999997</v>
      </c>
      <c r="C14" s="46">
        <f t="shared" ref="C14:D14" si="0">SUM(C15:C20)</f>
        <v>10030962.568</v>
      </c>
      <c r="D14" s="46">
        <f t="shared" si="0"/>
        <v>9493420.3099999987</v>
      </c>
    </row>
    <row r="15" spans="1:4" ht="24" customHeight="1">
      <c r="A15" s="40" t="s">
        <v>89</v>
      </c>
      <c r="B15" s="47">
        <f>教育成本归集表!D5</f>
        <v>4038047.25</v>
      </c>
      <c r="C15" s="47">
        <f>教育成本归集表!G5</f>
        <v>4212055.17</v>
      </c>
      <c r="D15" s="47">
        <f>教育成本归集表!J5</f>
        <v>4112672.77</v>
      </c>
    </row>
    <row r="16" spans="1:4" ht="24" customHeight="1">
      <c r="A16" s="40" t="s">
        <v>90</v>
      </c>
      <c r="B16" s="47">
        <f>教育成本归集表!D12</f>
        <v>2729494.5199999996</v>
      </c>
      <c r="C16" s="47">
        <f>教育成本归集表!G12</f>
        <v>2806551.5079999999</v>
      </c>
      <c r="D16" s="47">
        <f>教育成本归集表!J12</f>
        <v>2330468.0099999998</v>
      </c>
    </row>
    <row r="17" spans="1:4" ht="24" customHeight="1">
      <c r="A17" s="40" t="s">
        <v>91</v>
      </c>
      <c r="B17" s="47">
        <f>教育成本归集表!B37</f>
        <v>704600</v>
      </c>
      <c r="C17" s="47">
        <f>教育成本归集表!E37</f>
        <v>812581</v>
      </c>
      <c r="D17" s="47">
        <f>教育成本归集表!H37</f>
        <v>773337</v>
      </c>
    </row>
    <row r="18" spans="1:4" ht="24" customHeight="1">
      <c r="A18" s="40" t="s">
        <v>92</v>
      </c>
      <c r="B18" s="47">
        <f>教育成本归集表!B44</f>
        <v>2003015.91</v>
      </c>
      <c r="C18" s="47">
        <f>教育成本归集表!E44</f>
        <v>2094374.89</v>
      </c>
      <c r="D18" s="47">
        <f>教育成本归集表!H44</f>
        <v>2118942.5299999998</v>
      </c>
    </row>
    <row r="19" spans="1:4" ht="24" customHeight="1">
      <c r="A19" s="48" t="s">
        <v>93</v>
      </c>
      <c r="B19" s="47"/>
      <c r="C19" s="47"/>
      <c r="D19" s="47"/>
    </row>
    <row r="20" spans="1:4" ht="24" customHeight="1">
      <c r="A20" s="40" t="s">
        <v>94</v>
      </c>
      <c r="B20" s="47">
        <f>教育成本归集表!B51</f>
        <v>55600</v>
      </c>
      <c r="C20" s="47">
        <f>教育成本归集表!E51</f>
        <v>105400</v>
      </c>
      <c r="D20" s="47">
        <f>教育成本归集表!H51</f>
        <v>158000</v>
      </c>
    </row>
    <row r="21" spans="1:4" ht="24" customHeight="1">
      <c r="A21" s="42" t="s">
        <v>95</v>
      </c>
      <c r="B21" s="49">
        <f>收入情况表!B6</f>
        <v>692750</v>
      </c>
      <c r="C21" s="49">
        <f>收入情况表!C6</f>
        <v>673500</v>
      </c>
      <c r="D21" s="49">
        <f>收入情况表!D6</f>
        <v>627150</v>
      </c>
    </row>
    <row r="22" spans="1:4" ht="24" customHeight="1">
      <c r="A22" s="42" t="s">
        <v>96</v>
      </c>
      <c r="B22" s="47">
        <f>B14-B21</f>
        <v>8838007.6799999997</v>
      </c>
      <c r="C22" s="47">
        <f t="shared" ref="C22:D22" si="1">C14-C21</f>
        <v>9357462.568</v>
      </c>
      <c r="D22" s="47">
        <f t="shared" si="1"/>
        <v>8866270.3099999987</v>
      </c>
    </row>
    <row r="23" spans="1:4" ht="24" customHeight="1">
      <c r="A23" s="42" t="s">
        <v>97</v>
      </c>
      <c r="B23" s="46">
        <f>B22/B6</f>
        <v>12090.297783857728</v>
      </c>
      <c r="C23" s="46">
        <f t="shared" ref="C23:D23" si="2">C22/C6</f>
        <v>13160.988140646976</v>
      </c>
      <c r="D23" s="46">
        <f t="shared" si="2"/>
        <v>13135.215274074071</v>
      </c>
    </row>
    <row r="24" spans="1:4" ht="24" customHeight="1">
      <c r="A24" s="40" t="s">
        <v>98</v>
      </c>
      <c r="B24" s="47">
        <f>B23*0.56</f>
        <v>6770.5667589603281</v>
      </c>
      <c r="C24" s="47">
        <f t="shared" ref="C24:D24" si="3">C23*0.56</f>
        <v>7370.1533587623071</v>
      </c>
      <c r="D24" s="47">
        <f t="shared" si="3"/>
        <v>7355.7205534814802</v>
      </c>
    </row>
    <row r="25" spans="1:4" ht="24" customHeight="1">
      <c r="A25" s="40" t="s">
        <v>99</v>
      </c>
      <c r="B25" s="47">
        <f>B23*0.8</f>
        <v>9672.2382270861835</v>
      </c>
      <c r="C25" s="47">
        <f t="shared" ref="C25:D25" si="4">C23*0.8</f>
        <v>10528.790512517582</v>
      </c>
      <c r="D25" s="47">
        <f t="shared" si="4"/>
        <v>10508.172219259257</v>
      </c>
    </row>
    <row r="26" spans="1:4" ht="24" customHeight="1">
      <c r="A26" s="40" t="s">
        <v>167</v>
      </c>
      <c r="B26" s="147">
        <f>(B24+C24+D24)/3</f>
        <v>7165.4802237347058</v>
      </c>
      <c r="C26" s="148"/>
      <c r="D26" s="149"/>
    </row>
    <row r="27" spans="1:4" ht="28.5" customHeight="1">
      <c r="A27" s="67" t="s">
        <v>168</v>
      </c>
      <c r="B27" s="147">
        <f>(B25+C25+D25)/3</f>
        <v>10236.400319621009</v>
      </c>
      <c r="C27" s="148"/>
      <c r="D27" s="149"/>
    </row>
  </sheetData>
  <mergeCells count="4">
    <mergeCell ref="A3:B3"/>
    <mergeCell ref="A2:D2"/>
    <mergeCell ref="B26:D26"/>
    <mergeCell ref="B27:D27"/>
  </mergeCells>
  <phoneticPr fontId="24"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E21"/>
  <sheetViews>
    <sheetView workbookViewId="0">
      <selection sqref="A1:E1"/>
    </sheetView>
  </sheetViews>
  <sheetFormatPr defaultRowHeight="14.4"/>
  <cols>
    <col min="1" max="1" width="15" customWidth="1"/>
    <col min="2" max="2" width="13.21875" customWidth="1"/>
    <col min="3" max="3" width="13.109375" customWidth="1"/>
    <col min="4" max="4" width="12.88671875" customWidth="1"/>
    <col min="5" max="5" width="12.109375" customWidth="1"/>
  </cols>
  <sheetData>
    <row r="1" spans="1:5" ht="24">
      <c r="A1" s="144" t="s">
        <v>173</v>
      </c>
      <c r="B1" s="144"/>
      <c r="C1" s="144"/>
      <c r="D1" s="144"/>
      <c r="E1" s="144"/>
    </row>
    <row r="2" spans="1:5" ht="31.2">
      <c r="A2" s="51" t="s">
        <v>102</v>
      </c>
      <c r="B2" s="51" t="s">
        <v>103</v>
      </c>
      <c r="C2" s="51" t="s">
        <v>104</v>
      </c>
      <c r="D2" s="51" t="s">
        <v>105</v>
      </c>
      <c r="E2" s="51" t="s">
        <v>106</v>
      </c>
    </row>
    <row r="3" spans="1:5" ht="15.6">
      <c r="A3" s="52" t="s">
        <v>107</v>
      </c>
      <c r="B3" s="52"/>
      <c r="C3" s="52"/>
      <c r="D3" s="52"/>
      <c r="E3" s="52"/>
    </row>
    <row r="4" spans="1:5" ht="15.6">
      <c r="A4" s="52">
        <v>2019</v>
      </c>
      <c r="B4" s="52"/>
      <c r="C4" s="52">
        <v>572</v>
      </c>
      <c r="D4" s="52">
        <v>497</v>
      </c>
      <c r="E4" s="91">
        <f t="shared" ref="E4:E6" si="0">(C4*8+D4*4)/12</f>
        <v>547</v>
      </c>
    </row>
    <row r="5" spans="1:5" ht="15.6">
      <c r="A5" s="52">
        <v>2020</v>
      </c>
      <c r="B5" s="52"/>
      <c r="C5" s="52">
        <v>507</v>
      </c>
      <c r="D5" s="52">
        <v>457</v>
      </c>
      <c r="E5" s="91">
        <f t="shared" si="0"/>
        <v>490.33333333333331</v>
      </c>
    </row>
    <row r="6" spans="1:5" ht="15.6">
      <c r="A6" s="52">
        <v>2021</v>
      </c>
      <c r="B6" s="52"/>
      <c r="C6" s="52">
        <v>459</v>
      </c>
      <c r="D6" s="52">
        <v>410</v>
      </c>
      <c r="E6" s="91">
        <f t="shared" si="0"/>
        <v>442.66666666666669</v>
      </c>
    </row>
    <row r="7" spans="1:5" ht="15.6">
      <c r="A7" s="52"/>
      <c r="B7" s="52"/>
      <c r="C7" s="52"/>
      <c r="D7" s="52"/>
      <c r="E7" s="91"/>
    </row>
    <row r="8" spans="1:5" ht="15.6">
      <c r="A8" s="52"/>
      <c r="B8" s="52"/>
      <c r="C8" s="52"/>
      <c r="D8" s="52"/>
      <c r="E8" s="91"/>
    </row>
    <row r="9" spans="1:5" ht="15.6">
      <c r="A9" s="52" t="s">
        <v>108</v>
      </c>
      <c r="B9" s="52"/>
      <c r="C9" s="52"/>
      <c r="D9" s="52"/>
      <c r="E9" s="91"/>
    </row>
    <row r="10" spans="1:5" ht="15.6">
      <c r="A10" s="50"/>
      <c r="B10" s="50"/>
      <c r="C10" s="50"/>
      <c r="D10" s="50"/>
      <c r="E10" s="92"/>
    </row>
    <row r="11" spans="1:5" ht="31.2">
      <c r="A11" s="51" t="s">
        <v>102</v>
      </c>
      <c r="B11" s="51" t="s">
        <v>103</v>
      </c>
      <c r="C11" s="51" t="s">
        <v>104</v>
      </c>
      <c r="D11" s="51" t="s">
        <v>105</v>
      </c>
      <c r="E11" s="93" t="s">
        <v>106</v>
      </c>
    </row>
    <row r="12" spans="1:5" ht="15.6">
      <c r="A12" s="52" t="s">
        <v>109</v>
      </c>
      <c r="B12" s="52"/>
      <c r="C12" s="52"/>
      <c r="D12" s="52"/>
      <c r="E12" s="91"/>
    </row>
    <row r="13" spans="1:5" ht="15.6">
      <c r="A13" s="52">
        <v>2019</v>
      </c>
      <c r="B13" s="52"/>
      <c r="C13" s="52">
        <v>528</v>
      </c>
      <c r="D13" s="52">
        <v>535</v>
      </c>
      <c r="E13" s="91">
        <f>(C13*8+D13*4)/12</f>
        <v>530.33333333333337</v>
      </c>
    </row>
    <row r="14" spans="1:5" ht="15.6">
      <c r="A14" s="52">
        <v>2020</v>
      </c>
      <c r="B14" s="52"/>
      <c r="C14" s="52">
        <v>540</v>
      </c>
      <c r="D14" s="52">
        <v>558</v>
      </c>
      <c r="E14" s="91">
        <f t="shared" ref="E14:E15" si="1">(C14*8+D14*4)/12</f>
        <v>546</v>
      </c>
    </row>
    <row r="15" spans="1:5" ht="15.6">
      <c r="A15" s="52">
        <v>2021</v>
      </c>
      <c r="B15" s="52"/>
      <c r="C15" s="52">
        <v>556</v>
      </c>
      <c r="D15" s="52">
        <v>491</v>
      </c>
      <c r="E15" s="91">
        <f t="shared" si="1"/>
        <v>534.33333333333337</v>
      </c>
    </row>
    <row r="16" spans="1:5" ht="15.6">
      <c r="A16" s="52"/>
      <c r="B16" s="52"/>
      <c r="C16" s="52"/>
      <c r="D16" s="52"/>
      <c r="E16" s="52"/>
    </row>
    <row r="17" spans="1:5" ht="15.6">
      <c r="A17" s="52"/>
      <c r="B17" s="52"/>
      <c r="C17" s="52"/>
      <c r="D17" s="52"/>
      <c r="E17" s="52"/>
    </row>
    <row r="18" spans="1:5" ht="15.6">
      <c r="A18" s="52" t="s">
        <v>108</v>
      </c>
      <c r="B18" s="52"/>
      <c r="C18" s="52"/>
      <c r="D18" s="52"/>
      <c r="E18" s="53"/>
    </row>
    <row r="19" spans="1:5" ht="15.6">
      <c r="A19" s="50"/>
      <c r="B19" s="50"/>
      <c r="C19" s="50"/>
      <c r="D19" s="50"/>
      <c r="E19" s="50"/>
    </row>
    <row r="20" spans="1:5" ht="15.6">
      <c r="A20" s="54" t="s">
        <v>110</v>
      </c>
      <c r="B20" s="52">
        <v>2019</v>
      </c>
      <c r="C20" s="53">
        <v>2020</v>
      </c>
      <c r="D20" s="53">
        <v>2021</v>
      </c>
      <c r="E20" s="53"/>
    </row>
    <row r="21" spans="1:5" ht="21.75" customHeight="1">
      <c r="A21" s="67"/>
      <c r="B21" s="94">
        <f>E4*0.56+E13*0.8</f>
        <v>730.58666666666682</v>
      </c>
      <c r="C21" s="94">
        <f>E5*0.56+E14*0.8</f>
        <v>711.38666666666677</v>
      </c>
      <c r="D21" s="94">
        <f>E6*0.56+E15*0.8</f>
        <v>675.36000000000013</v>
      </c>
      <c r="E21" s="67"/>
    </row>
  </sheetData>
  <mergeCells count="1">
    <mergeCell ref="A1:E1"/>
  </mergeCells>
  <phoneticPr fontId="24"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G51"/>
  <sheetViews>
    <sheetView topLeftCell="A28" workbookViewId="0">
      <selection activeCell="M46" sqref="M46"/>
    </sheetView>
  </sheetViews>
  <sheetFormatPr defaultRowHeight="14.4"/>
  <cols>
    <col min="1" max="1" width="23.6640625" customWidth="1"/>
    <col min="2" max="2" width="12.44140625" customWidth="1"/>
    <col min="3" max="3" width="13.21875" customWidth="1"/>
  </cols>
  <sheetData>
    <row r="1" spans="1:7" ht="24">
      <c r="A1" s="144" t="s">
        <v>238</v>
      </c>
      <c r="B1" s="144"/>
      <c r="C1" s="144"/>
      <c r="D1" s="144"/>
      <c r="E1" s="144"/>
      <c r="F1" s="144"/>
      <c r="G1" s="144"/>
    </row>
    <row r="2" spans="1:7" ht="19.2" customHeight="1">
      <c r="A2" s="55" t="s">
        <v>111</v>
      </c>
      <c r="B2" s="55" t="s">
        <v>112</v>
      </c>
      <c r="C2" s="55" t="s">
        <v>113</v>
      </c>
      <c r="D2" s="55" t="s">
        <v>114</v>
      </c>
      <c r="E2" s="55" t="s">
        <v>115</v>
      </c>
      <c r="F2" s="55" t="s">
        <v>106</v>
      </c>
      <c r="G2" s="55" t="s">
        <v>116</v>
      </c>
    </row>
    <row r="3" spans="1:7">
      <c r="A3" s="120" t="s">
        <v>239</v>
      </c>
      <c r="B3" s="121"/>
      <c r="C3" s="121"/>
      <c r="D3" s="121"/>
      <c r="E3" s="122"/>
      <c r="F3" s="123">
        <v>57</v>
      </c>
      <c r="G3" s="121"/>
    </row>
    <row r="4" spans="1:7">
      <c r="A4" s="124" t="s">
        <v>117</v>
      </c>
      <c r="B4" s="125">
        <v>88</v>
      </c>
      <c r="C4" s="125">
        <v>87</v>
      </c>
      <c r="D4" s="126">
        <f>(B4*8+C4*4)/12</f>
        <v>87.666666666666671</v>
      </c>
      <c r="E4" s="127"/>
      <c r="F4" s="128"/>
      <c r="G4" s="128"/>
    </row>
    <row r="5" spans="1:7">
      <c r="A5" s="129" t="s">
        <v>240</v>
      </c>
      <c r="B5" s="125">
        <v>49</v>
      </c>
      <c r="C5" s="125">
        <v>48</v>
      </c>
      <c r="D5" s="126">
        <f t="shared" ref="D5:D12" si="0">(B5*8+C5*4)/12</f>
        <v>48.666666666666664</v>
      </c>
      <c r="E5" s="126"/>
      <c r="F5" s="127">
        <v>49</v>
      </c>
      <c r="G5" s="128"/>
    </row>
    <row r="6" spans="1:7">
      <c r="A6" s="130" t="s">
        <v>241</v>
      </c>
      <c r="B6" s="125">
        <v>24</v>
      </c>
      <c r="C6" s="125">
        <v>23</v>
      </c>
      <c r="D6" s="126">
        <f t="shared" si="0"/>
        <v>23.666666666666668</v>
      </c>
      <c r="E6" s="126">
        <f>547/19</f>
        <v>28.789473684210527</v>
      </c>
      <c r="F6" s="128">
        <v>24</v>
      </c>
      <c r="G6" s="128"/>
    </row>
    <row r="7" spans="1:7">
      <c r="A7" s="130" t="s">
        <v>242</v>
      </c>
      <c r="B7" s="125">
        <v>25</v>
      </c>
      <c r="C7" s="125">
        <v>25</v>
      </c>
      <c r="D7" s="126">
        <f t="shared" si="0"/>
        <v>25</v>
      </c>
      <c r="E7" s="126">
        <f>530/13.5</f>
        <v>39.25925925925926</v>
      </c>
      <c r="F7" s="128">
        <v>25</v>
      </c>
      <c r="G7" s="128"/>
    </row>
    <row r="8" spans="1:7">
      <c r="A8" s="130" t="s">
        <v>243</v>
      </c>
      <c r="B8" s="125"/>
      <c r="C8" s="125"/>
      <c r="D8" s="126">
        <f t="shared" si="0"/>
        <v>0</v>
      </c>
      <c r="E8" s="126"/>
      <c r="F8" s="128"/>
      <c r="G8" s="128"/>
    </row>
    <row r="9" spans="1:7">
      <c r="A9" s="131" t="s">
        <v>29</v>
      </c>
      <c r="B9" s="125"/>
      <c r="C9" s="125"/>
      <c r="D9" s="126">
        <f t="shared" si="0"/>
        <v>0</v>
      </c>
      <c r="E9" s="126"/>
      <c r="F9" s="128"/>
      <c r="G9" s="132"/>
    </row>
    <row r="10" spans="1:7">
      <c r="A10" s="129" t="s">
        <v>244</v>
      </c>
      <c r="B10" s="125">
        <v>3</v>
      </c>
      <c r="C10" s="125">
        <v>2</v>
      </c>
      <c r="D10" s="126">
        <f t="shared" si="0"/>
        <v>2.6666666666666665</v>
      </c>
      <c r="E10" s="150"/>
      <c r="F10" s="151">
        <v>9</v>
      </c>
      <c r="G10" s="152"/>
    </row>
    <row r="11" spans="1:7">
      <c r="A11" s="129" t="s">
        <v>245</v>
      </c>
      <c r="B11" s="125">
        <v>8</v>
      </c>
      <c r="C11" s="125">
        <v>8</v>
      </c>
      <c r="D11" s="126">
        <f t="shared" si="0"/>
        <v>8</v>
      </c>
      <c r="E11" s="150"/>
      <c r="F11" s="151"/>
      <c r="G11" s="153"/>
    </row>
    <row r="12" spans="1:7">
      <c r="A12" s="129" t="s">
        <v>246</v>
      </c>
      <c r="B12" s="125">
        <v>28</v>
      </c>
      <c r="C12" s="125">
        <v>29</v>
      </c>
      <c r="D12" s="126">
        <f t="shared" si="0"/>
        <v>28.333333333333332</v>
      </c>
      <c r="E12" s="150"/>
      <c r="F12" s="151"/>
      <c r="G12" s="154"/>
    </row>
    <row r="13" spans="1:7">
      <c r="A13" s="114" t="s">
        <v>247</v>
      </c>
      <c r="B13" s="125"/>
      <c r="C13" s="125"/>
      <c r="D13" s="125"/>
      <c r="E13" s="133"/>
      <c r="F13" s="133"/>
      <c r="G13" s="133"/>
    </row>
    <row r="14" spans="1:7">
      <c r="A14" s="114" t="s">
        <v>248</v>
      </c>
      <c r="B14" s="125"/>
      <c r="C14" s="125"/>
      <c r="D14" s="125"/>
      <c r="E14" s="133"/>
      <c r="F14" s="133"/>
      <c r="G14" s="133"/>
    </row>
    <row r="15" spans="1:7">
      <c r="A15" s="114" t="s">
        <v>249</v>
      </c>
      <c r="B15" s="125"/>
      <c r="C15" s="125"/>
      <c r="D15" s="125"/>
      <c r="E15" s="133"/>
      <c r="F15" s="133"/>
      <c r="G15" s="133"/>
    </row>
    <row r="16" spans="1:7">
      <c r="A16" s="114" t="s">
        <v>250</v>
      </c>
      <c r="B16" s="125"/>
      <c r="C16" s="125"/>
      <c r="D16" s="125"/>
      <c r="E16" s="133"/>
      <c r="F16" s="133"/>
      <c r="G16" s="133"/>
    </row>
    <row r="17" spans="1:7">
      <c r="A17" s="114" t="s">
        <v>251</v>
      </c>
      <c r="B17" s="125"/>
      <c r="C17" s="125"/>
      <c r="D17" s="125"/>
      <c r="E17" s="133"/>
      <c r="F17" s="133"/>
      <c r="G17" s="133"/>
    </row>
    <row r="18" spans="1:7" ht="24">
      <c r="A18" s="144" t="s">
        <v>252</v>
      </c>
      <c r="B18" s="144"/>
      <c r="C18" s="144"/>
      <c r="D18" s="144"/>
      <c r="E18" s="144"/>
      <c r="F18" s="144"/>
      <c r="G18" s="144"/>
    </row>
    <row r="19" spans="1:7" ht="19.8" customHeight="1">
      <c r="A19" s="55" t="s">
        <v>111</v>
      </c>
      <c r="B19" s="55" t="s">
        <v>112</v>
      </c>
      <c r="C19" s="55" t="s">
        <v>113</v>
      </c>
      <c r="D19" s="55" t="s">
        <v>114</v>
      </c>
      <c r="E19" s="55" t="s">
        <v>115</v>
      </c>
      <c r="F19" s="55" t="s">
        <v>106</v>
      </c>
      <c r="G19" s="55" t="s">
        <v>116</v>
      </c>
    </row>
    <row r="20" spans="1:7">
      <c r="A20" s="120" t="s">
        <v>239</v>
      </c>
      <c r="B20" s="121"/>
      <c r="C20" s="121"/>
      <c r="D20" s="121"/>
      <c r="E20" s="122"/>
      <c r="F20" s="123">
        <v>61</v>
      </c>
      <c r="G20" s="121"/>
    </row>
    <row r="21" spans="1:7">
      <c r="A21" s="124" t="s">
        <v>117</v>
      </c>
      <c r="B21" s="125">
        <v>88</v>
      </c>
      <c r="C21" s="125">
        <v>91</v>
      </c>
      <c r="D21" s="126">
        <f t="shared" ref="D21:D29" si="1">(B21*8+C21*4)/12</f>
        <v>89</v>
      </c>
      <c r="E21" s="127"/>
      <c r="F21" s="128"/>
      <c r="G21" s="128"/>
    </row>
    <row r="22" spans="1:7">
      <c r="A22" s="129" t="s">
        <v>240</v>
      </c>
      <c r="B22" s="125">
        <v>50</v>
      </c>
      <c r="C22" s="125">
        <v>56</v>
      </c>
      <c r="D22" s="126">
        <f t="shared" si="1"/>
        <v>52</v>
      </c>
      <c r="E22" s="126"/>
      <c r="F22" s="127">
        <v>52</v>
      </c>
      <c r="G22" s="128"/>
    </row>
    <row r="23" spans="1:7">
      <c r="A23" s="130" t="s">
        <v>241</v>
      </c>
      <c r="B23" s="125">
        <v>23</v>
      </c>
      <c r="C23" s="125">
        <v>29</v>
      </c>
      <c r="D23" s="126">
        <f t="shared" si="1"/>
        <v>25</v>
      </c>
      <c r="E23" s="126">
        <f>490/19</f>
        <v>25.789473684210527</v>
      </c>
      <c r="F23" s="128">
        <v>25</v>
      </c>
      <c r="G23" s="128"/>
    </row>
    <row r="24" spans="1:7">
      <c r="A24" s="130" t="s">
        <v>242</v>
      </c>
      <c r="B24" s="125">
        <v>27</v>
      </c>
      <c r="C24" s="125">
        <v>27</v>
      </c>
      <c r="D24" s="126">
        <f t="shared" si="1"/>
        <v>27</v>
      </c>
      <c r="E24" s="126">
        <f>543/13.5</f>
        <v>40.222222222222221</v>
      </c>
      <c r="F24" s="128">
        <v>27</v>
      </c>
      <c r="G24" s="128"/>
    </row>
    <row r="25" spans="1:7">
      <c r="A25" s="130" t="s">
        <v>243</v>
      </c>
      <c r="B25" s="125"/>
      <c r="C25" s="125"/>
      <c r="D25" s="126">
        <f t="shared" si="1"/>
        <v>0</v>
      </c>
      <c r="E25" s="126"/>
      <c r="F25" s="128"/>
      <c r="G25" s="128"/>
    </row>
    <row r="26" spans="1:7">
      <c r="A26" s="131" t="s">
        <v>29</v>
      </c>
      <c r="B26" s="125"/>
      <c r="C26" s="125"/>
      <c r="D26" s="126">
        <f t="shared" si="1"/>
        <v>0</v>
      </c>
      <c r="E26" s="126"/>
      <c r="F26" s="128"/>
      <c r="G26" s="132"/>
    </row>
    <row r="27" spans="1:7">
      <c r="A27" s="129" t="s">
        <v>244</v>
      </c>
      <c r="B27" s="125">
        <v>2</v>
      </c>
      <c r="C27" s="125">
        <v>2</v>
      </c>
      <c r="D27" s="126">
        <f t="shared" si="1"/>
        <v>2</v>
      </c>
      <c r="E27" s="150"/>
      <c r="F27" s="151">
        <v>9</v>
      </c>
      <c r="G27" s="152"/>
    </row>
    <row r="28" spans="1:7">
      <c r="A28" s="129" t="s">
        <v>245</v>
      </c>
      <c r="B28" s="125">
        <v>8</v>
      </c>
      <c r="C28" s="125">
        <v>8</v>
      </c>
      <c r="D28" s="126">
        <f t="shared" si="1"/>
        <v>8</v>
      </c>
      <c r="E28" s="150"/>
      <c r="F28" s="151"/>
      <c r="G28" s="153"/>
    </row>
    <row r="29" spans="1:7">
      <c r="A29" s="129" t="s">
        <v>246</v>
      </c>
      <c r="B29" s="125">
        <v>28</v>
      </c>
      <c r="C29" s="125">
        <v>25</v>
      </c>
      <c r="D29" s="126">
        <f t="shared" si="1"/>
        <v>27</v>
      </c>
      <c r="E29" s="150"/>
      <c r="F29" s="151"/>
      <c r="G29" s="154"/>
    </row>
    <row r="30" spans="1:7">
      <c r="A30" s="114" t="s">
        <v>247</v>
      </c>
      <c r="B30" s="125"/>
      <c r="C30" s="125"/>
      <c r="D30" s="125"/>
      <c r="E30" s="133"/>
      <c r="F30" s="133"/>
      <c r="G30" s="133"/>
    </row>
    <row r="31" spans="1:7">
      <c r="A31" s="114" t="s">
        <v>248</v>
      </c>
      <c r="B31" s="125"/>
      <c r="C31" s="125"/>
      <c r="D31" s="125"/>
      <c r="E31" s="133"/>
      <c r="F31" s="133"/>
      <c r="G31" s="133"/>
    </row>
    <row r="32" spans="1:7">
      <c r="A32" s="114" t="s">
        <v>249</v>
      </c>
      <c r="B32" s="125"/>
      <c r="C32" s="125"/>
      <c r="D32" s="125"/>
      <c r="E32" s="133"/>
      <c r="F32" s="133"/>
      <c r="G32" s="133"/>
    </row>
    <row r="33" spans="1:7">
      <c r="A33" s="114" t="s">
        <v>250</v>
      </c>
      <c r="B33" s="125"/>
      <c r="C33" s="125"/>
      <c r="D33" s="125"/>
      <c r="E33" s="133"/>
      <c r="F33" s="133"/>
      <c r="G33" s="133"/>
    </row>
    <row r="34" spans="1:7">
      <c r="A34" s="114" t="s">
        <v>251</v>
      </c>
      <c r="B34" s="125"/>
      <c r="C34" s="125"/>
      <c r="D34" s="125"/>
      <c r="E34" s="133"/>
      <c r="F34" s="133"/>
      <c r="G34" s="133"/>
    </row>
    <row r="35" spans="1:7" ht="24">
      <c r="A35" s="144" t="s">
        <v>174</v>
      </c>
      <c r="B35" s="144"/>
      <c r="C35" s="144"/>
      <c r="D35" s="144"/>
      <c r="E35" s="144"/>
      <c r="F35" s="144"/>
      <c r="G35" s="144"/>
    </row>
    <row r="36" spans="1:7" ht="19.8" customHeight="1">
      <c r="A36" s="55" t="s">
        <v>111</v>
      </c>
      <c r="B36" s="55" t="s">
        <v>112</v>
      </c>
      <c r="C36" s="55" t="s">
        <v>113</v>
      </c>
      <c r="D36" s="55" t="s">
        <v>114</v>
      </c>
      <c r="E36" s="55" t="s">
        <v>115</v>
      </c>
      <c r="F36" s="55" t="s">
        <v>106</v>
      </c>
      <c r="G36" s="55" t="s">
        <v>116</v>
      </c>
    </row>
    <row r="37" spans="1:7">
      <c r="A37" s="120" t="s">
        <v>239</v>
      </c>
      <c r="B37" s="121"/>
      <c r="C37" s="121"/>
      <c r="D37" s="121"/>
      <c r="E37" s="122"/>
      <c r="F37" s="123">
        <v>60</v>
      </c>
      <c r="G37" s="121"/>
    </row>
    <row r="38" spans="1:7">
      <c r="A38" s="124" t="s">
        <v>117</v>
      </c>
      <c r="B38" s="125">
        <v>92</v>
      </c>
      <c r="C38" s="125">
        <v>85</v>
      </c>
      <c r="D38" s="126">
        <f t="shared" ref="D38:D46" si="2">(B38*8+C38*4)/12</f>
        <v>89.666666666666671</v>
      </c>
      <c r="E38" s="127"/>
      <c r="F38" s="128"/>
      <c r="G38" s="128"/>
    </row>
    <row r="39" spans="1:7">
      <c r="A39" s="129" t="s">
        <v>240</v>
      </c>
      <c r="B39" s="125">
        <v>55</v>
      </c>
      <c r="C39" s="125">
        <v>51</v>
      </c>
      <c r="D39" s="126">
        <f t="shared" si="2"/>
        <v>53.666666666666664</v>
      </c>
      <c r="E39" s="126"/>
      <c r="F39" s="127">
        <v>51</v>
      </c>
      <c r="G39" s="128"/>
    </row>
    <row r="40" spans="1:7">
      <c r="A40" s="130" t="s">
        <v>241</v>
      </c>
      <c r="B40" s="125">
        <v>26</v>
      </c>
      <c r="C40" s="125">
        <v>24</v>
      </c>
      <c r="D40" s="126">
        <f t="shared" si="2"/>
        <v>25.333333333333332</v>
      </c>
      <c r="E40" s="126">
        <f>443/19</f>
        <v>23.315789473684209</v>
      </c>
      <c r="F40" s="128">
        <v>23</v>
      </c>
      <c r="G40" s="128"/>
    </row>
    <row r="41" spans="1:7">
      <c r="A41" s="130" t="s">
        <v>242</v>
      </c>
      <c r="B41" s="125">
        <v>29</v>
      </c>
      <c r="C41" s="125">
        <v>27</v>
      </c>
      <c r="D41" s="126">
        <f t="shared" si="2"/>
        <v>28.333333333333332</v>
      </c>
      <c r="E41" s="126">
        <f>534/13.5</f>
        <v>39.555555555555557</v>
      </c>
      <c r="F41" s="128">
        <v>28</v>
      </c>
      <c r="G41" s="128"/>
    </row>
    <row r="42" spans="1:7">
      <c r="A42" s="130" t="s">
        <v>243</v>
      </c>
      <c r="B42" s="125"/>
      <c r="C42" s="125"/>
      <c r="D42" s="126">
        <f t="shared" si="2"/>
        <v>0</v>
      </c>
      <c r="E42" s="126"/>
      <c r="F42" s="128"/>
      <c r="G42" s="128"/>
    </row>
    <row r="43" spans="1:7">
      <c r="A43" s="131" t="s">
        <v>29</v>
      </c>
      <c r="B43" s="125"/>
      <c r="C43" s="125"/>
      <c r="D43" s="126">
        <f t="shared" si="2"/>
        <v>0</v>
      </c>
      <c r="E43" s="126"/>
      <c r="F43" s="128"/>
      <c r="G43" s="132"/>
    </row>
    <row r="44" spans="1:7">
      <c r="A44" s="129" t="s">
        <v>244</v>
      </c>
      <c r="B44" s="125">
        <v>2</v>
      </c>
      <c r="C44" s="125">
        <v>2</v>
      </c>
      <c r="D44" s="126">
        <f t="shared" si="2"/>
        <v>2</v>
      </c>
      <c r="E44" s="150"/>
      <c r="F44" s="151">
        <v>9</v>
      </c>
      <c r="G44" s="152"/>
    </row>
    <row r="45" spans="1:7">
      <c r="A45" s="129" t="s">
        <v>245</v>
      </c>
      <c r="B45" s="125">
        <v>8</v>
      </c>
      <c r="C45" s="125">
        <v>8</v>
      </c>
      <c r="D45" s="126">
        <f t="shared" si="2"/>
        <v>8</v>
      </c>
      <c r="E45" s="150"/>
      <c r="F45" s="151"/>
      <c r="G45" s="153"/>
    </row>
    <row r="46" spans="1:7">
      <c r="A46" s="129" t="s">
        <v>246</v>
      </c>
      <c r="B46" s="125">
        <v>27</v>
      </c>
      <c r="C46" s="125">
        <v>24</v>
      </c>
      <c r="D46" s="126">
        <f t="shared" si="2"/>
        <v>26</v>
      </c>
      <c r="E46" s="150"/>
      <c r="F46" s="151"/>
      <c r="G46" s="154"/>
    </row>
    <row r="47" spans="1:7">
      <c r="A47" s="114" t="s">
        <v>247</v>
      </c>
      <c r="B47" s="125"/>
      <c r="C47" s="125"/>
      <c r="D47" s="125"/>
      <c r="E47" s="133"/>
      <c r="F47" s="133"/>
      <c r="G47" s="133"/>
    </row>
    <row r="48" spans="1:7">
      <c r="A48" s="114" t="s">
        <v>248</v>
      </c>
      <c r="B48" s="125"/>
      <c r="C48" s="125"/>
      <c r="D48" s="125"/>
      <c r="E48" s="133"/>
      <c r="F48" s="133"/>
      <c r="G48" s="133"/>
    </row>
    <row r="49" spans="1:7">
      <c r="A49" s="114" t="s">
        <v>249</v>
      </c>
      <c r="B49" s="125"/>
      <c r="C49" s="125"/>
      <c r="D49" s="125"/>
      <c r="E49" s="133"/>
      <c r="F49" s="133"/>
      <c r="G49" s="133"/>
    </row>
    <row r="50" spans="1:7">
      <c r="A50" s="114" t="s">
        <v>250</v>
      </c>
      <c r="B50" s="125"/>
      <c r="C50" s="125"/>
      <c r="D50" s="125"/>
      <c r="E50" s="133"/>
      <c r="F50" s="133"/>
      <c r="G50" s="133"/>
    </row>
    <row r="51" spans="1:7">
      <c r="A51" s="114" t="s">
        <v>251</v>
      </c>
      <c r="B51" s="125"/>
      <c r="C51" s="125"/>
      <c r="D51" s="125"/>
      <c r="E51" s="133"/>
      <c r="F51" s="133"/>
      <c r="G51" s="133"/>
    </row>
  </sheetData>
  <mergeCells count="12">
    <mergeCell ref="E27:E29"/>
    <mergeCell ref="F27:F29"/>
    <mergeCell ref="G27:G29"/>
    <mergeCell ref="A35:G35"/>
    <mergeCell ref="E44:E46"/>
    <mergeCell ref="F44:F46"/>
    <mergeCell ref="G44:G46"/>
    <mergeCell ref="A1:G1"/>
    <mergeCell ref="E10:E12"/>
    <mergeCell ref="F10:F12"/>
    <mergeCell ref="G10:G12"/>
    <mergeCell ref="A18:G18"/>
  </mergeCells>
  <phoneticPr fontId="24"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H32"/>
  <sheetViews>
    <sheetView workbookViewId="0">
      <selection activeCell="J12" sqref="J12"/>
    </sheetView>
  </sheetViews>
  <sheetFormatPr defaultRowHeight="14.4"/>
  <cols>
    <col min="1" max="1" width="21.33203125" customWidth="1"/>
    <col min="2" max="2" width="18.88671875" customWidth="1"/>
    <col min="3" max="3" width="14.6640625" customWidth="1"/>
    <col min="4" max="4" width="18" customWidth="1"/>
    <col min="5" max="5" width="17" customWidth="1"/>
    <col min="6" max="6" width="12.33203125" customWidth="1"/>
    <col min="7" max="7" width="17.5546875" customWidth="1"/>
    <col min="8" max="8" width="12.5546875" customWidth="1"/>
  </cols>
  <sheetData>
    <row r="1" spans="1:8" ht="21.6" customHeight="1">
      <c r="A1" s="155" t="s">
        <v>253</v>
      </c>
      <c r="B1" s="155"/>
      <c r="C1" s="155"/>
      <c r="D1" s="155"/>
      <c r="E1" s="155"/>
      <c r="F1" s="155"/>
      <c r="G1" s="155"/>
      <c r="H1" s="155"/>
    </row>
    <row r="2" spans="1:8" ht="12" customHeight="1">
      <c r="G2" t="s">
        <v>75</v>
      </c>
    </row>
    <row r="3" spans="1:8" ht="15.6">
      <c r="A3" s="59" t="s">
        <v>118</v>
      </c>
      <c r="B3" s="60" t="s">
        <v>128</v>
      </c>
      <c r="C3" s="60" t="s">
        <v>119</v>
      </c>
      <c r="D3" s="60" t="s">
        <v>129</v>
      </c>
      <c r="E3" s="61" t="s">
        <v>130</v>
      </c>
      <c r="F3" s="60" t="s">
        <v>120</v>
      </c>
      <c r="G3" s="66" t="s">
        <v>131</v>
      </c>
      <c r="H3" s="68" t="s">
        <v>133</v>
      </c>
    </row>
    <row r="4" spans="1:8" ht="15.6">
      <c r="A4" s="62" t="s">
        <v>121</v>
      </c>
      <c r="B4" s="56">
        <v>3053227</v>
      </c>
      <c r="C4" s="56">
        <f>57*81700*1.2</f>
        <v>5588280</v>
      </c>
      <c r="D4" s="56"/>
      <c r="E4" s="76">
        <v>3053227</v>
      </c>
      <c r="F4" s="57"/>
      <c r="G4" s="58"/>
      <c r="H4" s="67"/>
    </row>
    <row r="5" spans="1:8" ht="15.6">
      <c r="A5" s="62" t="s">
        <v>122</v>
      </c>
      <c r="B5" s="56">
        <f>552030+156330</f>
        <v>708360</v>
      </c>
      <c r="C5" s="56"/>
      <c r="D5" s="56"/>
      <c r="E5" s="76">
        <f>552030+156330</f>
        <v>708360</v>
      </c>
      <c r="F5" s="57"/>
      <c r="G5" s="63"/>
      <c r="H5" s="67"/>
    </row>
    <row r="6" spans="1:8" ht="15.6">
      <c r="A6" s="64" t="s">
        <v>123</v>
      </c>
      <c r="B6" s="56">
        <v>280138.90000000002</v>
      </c>
      <c r="C6" s="56"/>
      <c r="D6" s="56"/>
      <c r="E6" s="76">
        <v>280138.90000000002</v>
      </c>
      <c r="F6" s="57"/>
      <c r="G6" s="65"/>
      <c r="H6" s="67"/>
    </row>
    <row r="7" spans="1:8" ht="15.6">
      <c r="A7" s="62" t="s">
        <v>124</v>
      </c>
      <c r="B7" s="56"/>
      <c r="C7" s="56"/>
      <c r="D7" s="56"/>
      <c r="E7" s="76"/>
      <c r="F7" s="57"/>
      <c r="G7" s="63"/>
      <c r="H7" s="67"/>
    </row>
    <row r="8" spans="1:8" ht="15.6">
      <c r="A8" s="64" t="s">
        <v>132</v>
      </c>
      <c r="B8" s="56"/>
      <c r="C8" s="56"/>
      <c r="D8" s="56"/>
      <c r="E8" s="76"/>
      <c r="F8" s="57"/>
      <c r="G8" s="63"/>
      <c r="H8" s="67"/>
    </row>
    <row r="9" spans="1:8" ht="15.6">
      <c r="A9" s="62" t="s">
        <v>125</v>
      </c>
      <c r="B9" s="56"/>
      <c r="C9" s="56">
        <f>B4*0.05</f>
        <v>152661.35</v>
      </c>
      <c r="D9" s="56"/>
      <c r="E9" s="76">
        <f>C9</f>
        <v>152661.35</v>
      </c>
      <c r="F9" s="56"/>
      <c r="G9" s="63"/>
      <c r="H9" s="67"/>
    </row>
    <row r="10" spans="1:8" ht="15.6">
      <c r="A10" s="62" t="s">
        <v>126</v>
      </c>
      <c r="B10" s="56">
        <v>156330</v>
      </c>
      <c r="C10" s="56">
        <f>B4*0.02</f>
        <v>61064.54</v>
      </c>
      <c r="D10" s="56"/>
      <c r="E10" s="76">
        <f>C10</f>
        <v>61064.54</v>
      </c>
      <c r="F10" s="57"/>
      <c r="G10" s="63"/>
      <c r="H10" s="67"/>
    </row>
    <row r="11" spans="1:8" ht="15.6">
      <c r="A11" s="62" t="s">
        <v>127</v>
      </c>
      <c r="B11" s="56"/>
      <c r="C11" s="56">
        <f>B4*0.025</f>
        <v>76330.675000000003</v>
      </c>
      <c r="D11" s="56"/>
      <c r="E11" s="56">
        <f>C11</f>
        <v>76330.675000000003</v>
      </c>
      <c r="F11" s="57"/>
      <c r="G11" s="63"/>
      <c r="H11" s="67"/>
    </row>
    <row r="12" spans="1:8">
      <c r="A12" s="67" t="s">
        <v>144</v>
      </c>
      <c r="B12" s="67"/>
      <c r="C12" s="67"/>
      <c r="D12" s="67"/>
      <c r="E12" s="67"/>
      <c r="F12" s="67"/>
      <c r="G12" s="67"/>
      <c r="H12" s="67"/>
    </row>
    <row r="13" spans="1:8" ht="15.6">
      <c r="A13" s="79" t="s">
        <v>118</v>
      </c>
      <c r="B13" s="80" t="s">
        <v>145</v>
      </c>
      <c r="C13" s="80" t="s">
        <v>119</v>
      </c>
      <c r="D13" s="80" t="s">
        <v>146</v>
      </c>
      <c r="E13" s="81" t="s">
        <v>147</v>
      </c>
      <c r="F13" s="80" t="s">
        <v>120</v>
      </c>
      <c r="G13" s="66" t="s">
        <v>148</v>
      </c>
      <c r="H13" s="68" t="s">
        <v>133</v>
      </c>
    </row>
    <row r="14" spans="1:8" ht="15.6">
      <c r="A14" s="82" t="s">
        <v>121</v>
      </c>
      <c r="B14" s="76">
        <v>3226555.4</v>
      </c>
      <c r="C14" s="76">
        <f>61*84000*1.2</f>
        <v>6148800</v>
      </c>
      <c r="D14" s="76"/>
      <c r="E14" s="76">
        <v>3226555.4</v>
      </c>
      <c r="F14" s="77"/>
      <c r="G14" s="78"/>
      <c r="H14" s="67"/>
    </row>
    <row r="15" spans="1:8" ht="15.6">
      <c r="A15" s="82" t="s">
        <v>122</v>
      </c>
      <c r="B15" s="76">
        <f>554300+126988</f>
        <v>681288</v>
      </c>
      <c r="C15" s="76"/>
      <c r="D15" s="76"/>
      <c r="E15" s="76">
        <f>554300+126988</f>
        <v>681288</v>
      </c>
      <c r="F15" s="77"/>
      <c r="G15" s="83"/>
      <c r="H15" s="67"/>
    </row>
    <row r="16" spans="1:8" ht="15.6">
      <c r="A16" s="84" t="s">
        <v>123</v>
      </c>
      <c r="B16" s="76">
        <v>269872</v>
      </c>
      <c r="C16" s="76"/>
      <c r="D16" s="76"/>
      <c r="E16" s="76">
        <v>269872</v>
      </c>
      <c r="F16" s="77"/>
      <c r="G16" s="85"/>
      <c r="H16" s="67"/>
    </row>
    <row r="17" spans="1:8" ht="15.6">
      <c r="A17" s="82" t="s">
        <v>124</v>
      </c>
      <c r="B17" s="76"/>
      <c r="C17" s="76"/>
      <c r="D17" s="76"/>
      <c r="E17" s="76"/>
      <c r="F17" s="77"/>
      <c r="G17" s="83"/>
      <c r="H17" s="67"/>
    </row>
    <row r="18" spans="1:8" ht="15.6">
      <c r="A18" s="84" t="s">
        <v>132</v>
      </c>
      <c r="B18" s="76"/>
      <c r="C18" s="76"/>
      <c r="D18" s="76"/>
      <c r="E18" s="76"/>
      <c r="F18" s="77"/>
      <c r="G18" s="83"/>
      <c r="H18" s="67"/>
    </row>
    <row r="19" spans="1:8" ht="15.6">
      <c r="A19" s="82" t="s">
        <v>125</v>
      </c>
      <c r="B19" s="76"/>
      <c r="C19" s="76">
        <f>B14*0.05</f>
        <v>161327.77000000002</v>
      </c>
      <c r="D19" s="76"/>
      <c r="E19" s="76">
        <f>C19</f>
        <v>161327.77000000002</v>
      </c>
      <c r="F19" s="76"/>
      <c r="G19" s="83"/>
      <c r="H19" s="67"/>
    </row>
    <row r="20" spans="1:8" ht="15.6">
      <c r="A20" s="82" t="s">
        <v>126</v>
      </c>
      <c r="B20" s="76">
        <v>163260</v>
      </c>
      <c r="C20" s="76">
        <f>B14*0.02</f>
        <v>64531.108</v>
      </c>
      <c r="D20" s="76"/>
      <c r="E20" s="76">
        <f>C20</f>
        <v>64531.108</v>
      </c>
      <c r="F20" s="77"/>
      <c r="G20" s="83"/>
      <c r="H20" s="67"/>
    </row>
    <row r="21" spans="1:8" ht="15.6">
      <c r="A21" s="82" t="s">
        <v>127</v>
      </c>
      <c r="B21" s="76"/>
      <c r="C21" s="76">
        <f>B14*0.025</f>
        <v>80663.885000000009</v>
      </c>
      <c r="D21" s="76"/>
      <c r="E21" s="76">
        <f>C21</f>
        <v>80663.885000000009</v>
      </c>
      <c r="F21" s="77"/>
      <c r="G21" s="83"/>
      <c r="H21" s="67"/>
    </row>
    <row r="22" spans="1:8">
      <c r="A22" s="67" t="s">
        <v>144</v>
      </c>
      <c r="B22" s="67"/>
      <c r="C22" s="67"/>
      <c r="D22" s="67"/>
      <c r="E22" s="67"/>
      <c r="F22" s="67"/>
      <c r="G22" s="67"/>
      <c r="H22" s="67"/>
    </row>
    <row r="23" spans="1:8" ht="15.6">
      <c r="A23" s="79" t="s">
        <v>118</v>
      </c>
      <c r="B23" s="80" t="s">
        <v>149</v>
      </c>
      <c r="C23" s="80" t="s">
        <v>119</v>
      </c>
      <c r="D23" s="80" t="s">
        <v>150</v>
      </c>
      <c r="E23" s="81" t="s">
        <v>151</v>
      </c>
      <c r="F23" s="80" t="s">
        <v>120</v>
      </c>
      <c r="G23" s="66" t="s">
        <v>152</v>
      </c>
      <c r="H23" s="68" t="s">
        <v>133</v>
      </c>
    </row>
    <row r="24" spans="1:8" ht="15.6">
      <c r="A24" s="82" t="s">
        <v>121</v>
      </c>
      <c r="B24" s="76">
        <v>3164097.8</v>
      </c>
      <c r="C24" s="76">
        <f>60*86300*1.2</f>
        <v>6213600</v>
      </c>
      <c r="D24" s="76"/>
      <c r="E24" s="76">
        <v>3164097.8</v>
      </c>
      <c r="F24" s="77"/>
      <c r="G24" s="78"/>
      <c r="H24" s="67"/>
    </row>
    <row r="25" spans="1:8" ht="15.6">
      <c r="A25" s="82" t="s">
        <v>122</v>
      </c>
      <c r="B25" s="76">
        <f>510000+112836</f>
        <v>622836</v>
      </c>
      <c r="C25" s="76"/>
      <c r="D25" s="76"/>
      <c r="E25" s="76">
        <f>510000+112836</f>
        <v>622836</v>
      </c>
      <c r="F25" s="77"/>
      <c r="G25" s="83"/>
      <c r="H25" s="67"/>
    </row>
    <row r="26" spans="1:8" ht="15.6">
      <c r="A26" s="84" t="s">
        <v>123</v>
      </c>
      <c r="B26" s="76">
        <v>280370.08</v>
      </c>
      <c r="C26" s="76"/>
      <c r="D26" s="76"/>
      <c r="E26" s="76">
        <v>280370.08</v>
      </c>
      <c r="F26" s="77"/>
      <c r="G26" s="85"/>
      <c r="H26" s="67"/>
    </row>
    <row r="27" spans="1:8" ht="15.6">
      <c r="A27" s="82" t="s">
        <v>124</v>
      </c>
      <c r="B27" s="76"/>
      <c r="C27" s="76"/>
      <c r="D27" s="76"/>
      <c r="E27" s="76"/>
      <c r="F27" s="77"/>
      <c r="G27" s="83"/>
      <c r="H27" s="67"/>
    </row>
    <row r="28" spans="1:8" ht="15.6">
      <c r="A28" s="84" t="s">
        <v>132</v>
      </c>
      <c r="B28" s="76"/>
      <c r="C28" s="76"/>
      <c r="D28" s="76"/>
      <c r="E28" s="76"/>
      <c r="F28" s="77"/>
      <c r="G28" s="83"/>
      <c r="H28" s="67"/>
    </row>
    <row r="29" spans="1:8" ht="15.6">
      <c r="A29" s="82" t="s">
        <v>125</v>
      </c>
      <c r="B29" s="76"/>
      <c r="C29" s="76">
        <f>B24*0.05</f>
        <v>158204.89000000001</v>
      </c>
      <c r="D29" s="76"/>
      <c r="E29" s="76">
        <f>C29</f>
        <v>158204.89000000001</v>
      </c>
      <c r="F29" s="76"/>
      <c r="G29" s="83"/>
      <c r="H29" s="67"/>
    </row>
    <row r="30" spans="1:8" ht="15.6">
      <c r="A30" s="82" t="s">
        <v>126</v>
      </c>
      <c r="B30" s="76">
        <v>126800</v>
      </c>
      <c r="C30" s="76">
        <f>B24*0.02</f>
        <v>63281.955999999998</v>
      </c>
      <c r="D30" s="76"/>
      <c r="E30" s="76">
        <f>C30</f>
        <v>63281.955999999998</v>
      </c>
      <c r="F30" s="77"/>
      <c r="G30" s="83"/>
      <c r="H30" s="67"/>
    </row>
    <row r="31" spans="1:8" ht="15.6">
      <c r="A31" s="82" t="s">
        <v>127</v>
      </c>
      <c r="B31" s="76"/>
      <c r="C31" s="76">
        <f>B24*0.025</f>
        <v>79102.445000000007</v>
      </c>
      <c r="D31" s="76"/>
      <c r="E31" s="76">
        <f>C31</f>
        <v>79102.445000000007</v>
      </c>
      <c r="F31" s="77"/>
      <c r="G31" s="83"/>
      <c r="H31" s="67"/>
    </row>
    <row r="32" spans="1:8">
      <c r="A32" s="67" t="s">
        <v>144</v>
      </c>
      <c r="B32" s="67"/>
      <c r="C32" s="67"/>
      <c r="D32" s="67"/>
      <c r="E32" s="67"/>
      <c r="F32" s="67"/>
      <c r="G32" s="67"/>
      <c r="H32" s="67"/>
    </row>
  </sheetData>
  <mergeCells count="1">
    <mergeCell ref="A1:H1"/>
  </mergeCells>
  <phoneticPr fontId="24"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E25"/>
  <sheetViews>
    <sheetView tabSelected="1" workbookViewId="0">
      <selection activeCell="F5" sqref="F5"/>
    </sheetView>
  </sheetViews>
  <sheetFormatPr defaultRowHeight="14.4"/>
  <cols>
    <col min="1" max="1" width="25.88671875" customWidth="1"/>
    <col min="2" max="2" width="15" customWidth="1"/>
    <col min="3" max="3" width="14.33203125" customWidth="1"/>
    <col min="4" max="4" width="13.33203125" customWidth="1"/>
    <col min="5" max="5" width="17.33203125" customWidth="1"/>
  </cols>
  <sheetData>
    <row r="1" spans="1:5" ht="36.6" customHeight="1">
      <c r="A1" s="156" t="s">
        <v>175</v>
      </c>
      <c r="B1" s="156"/>
      <c r="C1" s="156"/>
      <c r="D1" s="156"/>
      <c r="E1" s="156"/>
    </row>
    <row r="2" spans="1:5" ht="23.4" customHeight="1">
      <c r="A2" s="69" t="s">
        <v>134</v>
      </c>
      <c r="B2" s="70" t="s">
        <v>135</v>
      </c>
      <c r="C2" s="70" t="s">
        <v>136</v>
      </c>
      <c r="D2" s="70" t="s">
        <v>137</v>
      </c>
      <c r="E2" s="70" t="s">
        <v>138</v>
      </c>
    </row>
    <row r="3" spans="1:5" ht="31.8" customHeight="1">
      <c r="A3" s="71" t="s">
        <v>139</v>
      </c>
      <c r="B3" s="72"/>
      <c r="C3" s="72"/>
      <c r="D3" s="72"/>
      <c r="E3" s="72"/>
    </row>
    <row r="4" spans="1:5" ht="24" customHeight="1">
      <c r="A4" s="73" t="s">
        <v>140</v>
      </c>
      <c r="B4" s="72"/>
      <c r="C4" s="72"/>
      <c r="D4" s="72"/>
      <c r="E4" s="72"/>
    </row>
    <row r="5" spans="1:5" ht="24" customHeight="1">
      <c r="A5" s="74" t="s">
        <v>160</v>
      </c>
      <c r="B5" s="72">
        <v>41101794</v>
      </c>
      <c r="C5" s="72">
        <v>30</v>
      </c>
      <c r="D5" s="95">
        <v>0.05</v>
      </c>
      <c r="E5" s="72">
        <f>B5*0.95/C5</f>
        <v>1301556.8099999998</v>
      </c>
    </row>
    <row r="6" spans="1:5" ht="24" customHeight="1">
      <c r="A6" s="74" t="s">
        <v>161</v>
      </c>
      <c r="B6" s="72">
        <v>41101794.5</v>
      </c>
      <c r="C6" s="72">
        <v>30</v>
      </c>
      <c r="D6" s="95">
        <v>0.05</v>
      </c>
      <c r="E6" s="72">
        <f t="shared" ref="E6:E7" si="0">B6*0.95/C6</f>
        <v>1301556.8258333332</v>
      </c>
    </row>
    <row r="7" spans="1:5" ht="24" customHeight="1">
      <c r="A7" s="74" t="s">
        <v>162</v>
      </c>
      <c r="B7" s="72">
        <v>41101794.5</v>
      </c>
      <c r="C7" s="72">
        <v>30</v>
      </c>
      <c r="D7" s="95">
        <v>0.05</v>
      </c>
      <c r="E7" s="72">
        <f t="shared" si="0"/>
        <v>1301556.8258333332</v>
      </c>
    </row>
    <row r="8" spans="1:5" ht="24" customHeight="1">
      <c r="A8" s="74"/>
      <c r="B8" s="72"/>
      <c r="C8" s="72"/>
      <c r="D8" s="72"/>
      <c r="E8" s="72"/>
    </row>
    <row r="9" spans="1:5" ht="24" customHeight="1">
      <c r="A9" s="75" t="s">
        <v>141</v>
      </c>
      <c r="B9" s="72"/>
      <c r="C9" s="72"/>
      <c r="D9" s="72"/>
      <c r="E9" s="72"/>
    </row>
    <row r="10" spans="1:5" ht="24" customHeight="1">
      <c r="A10" s="74" t="s">
        <v>160</v>
      </c>
      <c r="B10" s="72">
        <v>1872300</v>
      </c>
      <c r="C10" s="72">
        <v>6</v>
      </c>
      <c r="D10" s="96">
        <v>0.05</v>
      </c>
      <c r="E10" s="72">
        <f t="shared" ref="E10:E16" si="1">B10*0.95/C10</f>
        <v>296447.5</v>
      </c>
    </row>
    <row r="11" spans="1:5" ht="24" customHeight="1">
      <c r="A11" s="74" t="s">
        <v>161</v>
      </c>
      <c r="B11" s="72">
        <v>2136800</v>
      </c>
      <c r="C11" s="72">
        <v>6</v>
      </c>
      <c r="D11" s="95">
        <v>0.05</v>
      </c>
      <c r="E11" s="72">
        <f t="shared" si="1"/>
        <v>338326.66666666669</v>
      </c>
    </row>
    <row r="12" spans="1:5" ht="24" customHeight="1">
      <c r="A12" s="74" t="s">
        <v>162</v>
      </c>
      <c r="B12" s="72">
        <v>1872300</v>
      </c>
      <c r="C12" s="72">
        <v>6</v>
      </c>
      <c r="D12" s="95">
        <v>0.05</v>
      </c>
      <c r="E12" s="72">
        <f t="shared" si="1"/>
        <v>296447.5</v>
      </c>
    </row>
    <row r="13" spans="1:5" ht="24" customHeight="1">
      <c r="A13" s="75" t="s">
        <v>142</v>
      </c>
      <c r="B13" s="72"/>
      <c r="C13" s="72"/>
      <c r="D13" s="72"/>
      <c r="E13" s="72"/>
    </row>
    <row r="14" spans="1:5" ht="24" customHeight="1">
      <c r="A14" s="74" t="s">
        <v>160</v>
      </c>
      <c r="B14" s="72">
        <v>1037540</v>
      </c>
      <c r="C14" s="72">
        <v>5</v>
      </c>
      <c r="D14" s="95">
        <v>0.05</v>
      </c>
      <c r="E14" s="72">
        <f t="shared" si="1"/>
        <v>197132.6</v>
      </c>
    </row>
    <row r="15" spans="1:5" ht="24" customHeight="1">
      <c r="A15" s="74" t="s">
        <v>161</v>
      </c>
      <c r="B15" s="72">
        <v>1123860</v>
      </c>
      <c r="C15" s="72">
        <v>5</v>
      </c>
      <c r="D15" s="95">
        <v>0.05</v>
      </c>
      <c r="E15" s="72">
        <f t="shared" si="1"/>
        <v>213533.4</v>
      </c>
    </row>
    <row r="16" spans="1:5" ht="24" customHeight="1">
      <c r="A16" s="74" t="s">
        <v>162</v>
      </c>
      <c r="B16" s="72">
        <v>1376540</v>
      </c>
      <c r="C16" s="72">
        <v>5</v>
      </c>
      <c r="D16" s="95">
        <v>0.05</v>
      </c>
      <c r="E16" s="72">
        <f t="shared" si="1"/>
        <v>261542.6</v>
      </c>
    </row>
    <row r="17" spans="1:5" ht="24" customHeight="1">
      <c r="A17" s="74"/>
      <c r="B17" s="72"/>
      <c r="C17" s="72"/>
      <c r="D17" s="72"/>
      <c r="E17" s="72"/>
    </row>
    <row r="18" spans="1:5" ht="24" customHeight="1">
      <c r="A18" s="75" t="s">
        <v>143</v>
      </c>
      <c r="B18" s="72"/>
      <c r="C18" s="72"/>
      <c r="D18" s="72"/>
      <c r="E18" s="72"/>
    </row>
    <row r="19" spans="1:5" ht="24" customHeight="1">
      <c r="A19" s="74" t="s">
        <v>160</v>
      </c>
      <c r="B19" s="72">
        <v>1094100</v>
      </c>
      <c r="C19" s="72">
        <v>5</v>
      </c>
      <c r="D19" s="95">
        <v>0.05</v>
      </c>
      <c r="E19" s="72">
        <f t="shared" ref="E19:E21" si="2">B19*0.95/C19</f>
        <v>207879</v>
      </c>
    </row>
    <row r="20" spans="1:5" ht="24" customHeight="1">
      <c r="A20" s="74" t="s">
        <v>161</v>
      </c>
      <c r="B20" s="72">
        <v>1268200</v>
      </c>
      <c r="C20" s="72">
        <v>5</v>
      </c>
      <c r="D20" s="95">
        <v>0.05</v>
      </c>
      <c r="E20" s="72">
        <f t="shared" si="2"/>
        <v>240958</v>
      </c>
    </row>
    <row r="21" spans="1:5" ht="24" customHeight="1">
      <c r="A21" s="74" t="s">
        <v>162</v>
      </c>
      <c r="B21" s="72">
        <v>1365240</v>
      </c>
      <c r="C21" s="72">
        <v>5</v>
      </c>
      <c r="D21" s="95">
        <v>0.05</v>
      </c>
      <c r="E21" s="72">
        <f t="shared" si="2"/>
        <v>259395.6</v>
      </c>
    </row>
    <row r="22" spans="1:5" ht="24" customHeight="1">
      <c r="A22" s="67" t="s">
        <v>163</v>
      </c>
      <c r="B22" s="67"/>
      <c r="C22" s="67"/>
      <c r="D22" s="67"/>
      <c r="E22" s="67"/>
    </row>
    <row r="23" spans="1:5" ht="24" customHeight="1">
      <c r="A23" s="74" t="s">
        <v>160</v>
      </c>
      <c r="B23" s="97">
        <f>B5+B10+B14+B19</f>
        <v>45105734</v>
      </c>
      <c r="C23" s="67"/>
      <c r="D23" s="67"/>
      <c r="E23" s="97">
        <f>E5+E10+E14+E19</f>
        <v>2003015.91</v>
      </c>
    </row>
    <row r="24" spans="1:5" ht="24" customHeight="1">
      <c r="A24" s="74" t="s">
        <v>161</v>
      </c>
      <c r="B24" s="97">
        <f t="shared" ref="B24:B25" si="3">B6+B11+B15+B20</f>
        <v>45630654.5</v>
      </c>
      <c r="C24" s="67"/>
      <c r="D24" s="67"/>
      <c r="E24" s="97">
        <f t="shared" ref="E24:E25" si="4">E6+E11+E15+E20</f>
        <v>2094374.8924999998</v>
      </c>
    </row>
    <row r="25" spans="1:5" ht="20.100000000000001" customHeight="1">
      <c r="A25" s="74" t="s">
        <v>162</v>
      </c>
      <c r="B25" s="97">
        <f t="shared" si="3"/>
        <v>45715874.5</v>
      </c>
      <c r="C25" s="67"/>
      <c r="D25" s="67"/>
      <c r="E25" s="97">
        <f t="shared" si="4"/>
        <v>2118942.5258333334</v>
      </c>
    </row>
  </sheetData>
  <mergeCells count="1">
    <mergeCell ref="A1:E1"/>
  </mergeCells>
  <phoneticPr fontId="24"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webUser</cp:lastModifiedBy>
  <cp:lastPrinted>2023-01-09T08:31:11Z</cp:lastPrinted>
  <dcterms:created xsi:type="dcterms:W3CDTF">2022-07-04T01:13:30Z</dcterms:created>
  <dcterms:modified xsi:type="dcterms:W3CDTF">2023-01-09T08:31:39Z</dcterms:modified>
</cp:coreProperties>
</file>