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490" windowHeight="7860" firstSheet="2" activeTab="8"/>
  </bookViews>
  <sheets>
    <sheet name="封面" sheetId="1" r:id="rId1"/>
    <sheet name="基本情况表" sheetId="2" r:id="rId2"/>
    <sheet name="收入情况表" sheetId="3" r:id="rId3"/>
    <sheet name="教育成本归集表" sheetId="4" r:id="rId4"/>
    <sheet name="教育培养成本核定表" sheetId="5" r:id="rId5"/>
    <sheet name="学生人数核定表" sheetId="6" r:id="rId6"/>
    <sheet name="教职工人数核定表" sheetId="7" r:id="rId7"/>
    <sheet name="薪酬核定表" sheetId="8" r:id="rId8"/>
    <sheet name="固定资产折旧计算表" sheetId="9" r:id="rId9"/>
    <sheet name="承若书" sheetId="10" r:id="rId10"/>
  </sheets>
  <calcPr calcId="125725"/>
</workbook>
</file>

<file path=xl/calcChain.xml><?xml version="1.0" encoding="utf-8"?>
<calcChain xmlns="http://schemas.openxmlformats.org/spreadsheetml/2006/main">
  <c r="D18" i="5"/>
  <c r="D14" s="1"/>
  <c r="D22" s="1"/>
  <c r="D24" s="1"/>
  <c r="C18"/>
  <c r="C14" s="1"/>
  <c r="C22" s="1"/>
  <c r="C24" s="1"/>
  <c r="D15"/>
  <c r="D16"/>
  <c r="C16"/>
  <c r="C15"/>
  <c r="B18"/>
  <c r="B16"/>
  <c r="B14" s="1"/>
  <c r="B22" s="1"/>
  <c r="B24" s="1"/>
  <c r="B15"/>
  <c r="J27" i="4"/>
  <c r="I27" s="1"/>
  <c r="G27"/>
  <c r="F27" s="1"/>
  <c r="C27"/>
  <c r="E29" i="8"/>
  <c r="D29" s="1"/>
  <c r="B29"/>
  <c r="B20"/>
  <c r="E20"/>
  <c r="B11"/>
  <c r="E11"/>
  <c r="C22"/>
  <c r="C13"/>
  <c r="C4"/>
  <c r="I54" i="4"/>
  <c r="I53"/>
  <c r="I52"/>
  <c r="I51"/>
  <c r="I50"/>
  <c r="I49"/>
  <c r="I48"/>
  <c r="I47"/>
  <c r="I46"/>
  <c r="I45"/>
  <c r="I44"/>
  <c r="I43"/>
  <c r="I42"/>
  <c r="I41"/>
  <c r="I40"/>
  <c r="I39"/>
  <c r="I38"/>
  <c r="I37"/>
  <c r="I36"/>
  <c r="I35"/>
  <c r="I34"/>
  <c r="I33"/>
  <c r="I32"/>
  <c r="I31"/>
  <c r="I30"/>
  <c r="I29"/>
  <c r="I28"/>
  <c r="I26"/>
  <c r="I25"/>
  <c r="I24"/>
  <c r="I23"/>
  <c r="I22"/>
  <c r="I21"/>
  <c r="I20"/>
  <c r="I19"/>
  <c r="I18"/>
  <c r="I17"/>
  <c r="I16"/>
  <c r="I15"/>
  <c r="I14"/>
  <c r="I13"/>
  <c r="I5"/>
  <c r="F54"/>
  <c r="F53"/>
  <c r="F52"/>
  <c r="F51"/>
  <c r="F50"/>
  <c r="F49"/>
  <c r="F48"/>
  <c r="F47"/>
  <c r="F46"/>
  <c r="F45"/>
  <c r="F44"/>
  <c r="F43"/>
  <c r="F42"/>
  <c r="F41"/>
  <c r="F40"/>
  <c r="F39"/>
  <c r="F38"/>
  <c r="F37"/>
  <c r="F36"/>
  <c r="F35"/>
  <c r="F34"/>
  <c r="F33"/>
  <c r="F32"/>
  <c r="F31"/>
  <c r="F30"/>
  <c r="F29"/>
  <c r="F28"/>
  <c r="F26"/>
  <c r="F25"/>
  <c r="F24"/>
  <c r="F23"/>
  <c r="F22"/>
  <c r="F21"/>
  <c r="F20"/>
  <c r="F19"/>
  <c r="F18"/>
  <c r="F17"/>
  <c r="F16"/>
  <c r="F15"/>
  <c r="F14"/>
  <c r="F13"/>
  <c r="F5"/>
  <c r="G36"/>
  <c r="G12" s="1"/>
  <c r="G55" s="1"/>
  <c r="E55"/>
  <c r="B55"/>
  <c r="B44"/>
  <c r="B5"/>
  <c r="E12"/>
  <c r="D12"/>
  <c r="C12" s="1"/>
  <c r="C55" s="1"/>
  <c r="B12"/>
  <c r="B19"/>
  <c r="J44"/>
  <c r="G44"/>
  <c r="J3" i="9"/>
  <c r="J28"/>
  <c r="J9"/>
  <c r="J4"/>
  <c r="J31"/>
  <c r="J30"/>
  <c r="J24"/>
  <c r="J23"/>
  <c r="J22"/>
  <c r="J21"/>
  <c r="J17"/>
  <c r="J15"/>
  <c r="J13"/>
  <c r="J11"/>
  <c r="J10"/>
  <c r="J5"/>
  <c r="G15"/>
  <c r="G9" s="1"/>
  <c r="G28"/>
  <c r="G21"/>
  <c r="G31"/>
  <c r="G11"/>
  <c r="G10"/>
  <c r="G30"/>
  <c r="G22"/>
  <c r="G23"/>
  <c r="G4"/>
  <c r="C54" i="4"/>
  <c r="C53"/>
  <c r="C52"/>
  <c r="C51"/>
  <c r="C50"/>
  <c r="C49"/>
  <c r="C48"/>
  <c r="C47"/>
  <c r="C46"/>
  <c r="C45"/>
  <c r="C43"/>
  <c r="C42"/>
  <c r="C41"/>
  <c r="C40"/>
  <c r="C39"/>
  <c r="C38"/>
  <c r="C37"/>
  <c r="C36"/>
  <c r="C35"/>
  <c r="C34"/>
  <c r="C33"/>
  <c r="C32"/>
  <c r="C31"/>
  <c r="C30"/>
  <c r="C29"/>
  <c r="C28"/>
  <c r="C26"/>
  <c r="C25"/>
  <c r="C24"/>
  <c r="C23"/>
  <c r="C22"/>
  <c r="C21"/>
  <c r="C20"/>
  <c r="C19"/>
  <c r="C18"/>
  <c r="C17"/>
  <c r="C16"/>
  <c r="C15"/>
  <c r="C14"/>
  <c r="C5"/>
  <c r="J12"/>
  <c r="J55" s="1"/>
  <c r="I55" s="1"/>
  <c r="D28" i="8"/>
  <c r="F27"/>
  <c r="E27" s="1"/>
  <c r="D27" s="1"/>
  <c r="C27"/>
  <c r="F26"/>
  <c r="E26" s="1"/>
  <c r="D26" s="1"/>
  <c r="C26"/>
  <c r="F25"/>
  <c r="E25"/>
  <c r="C25"/>
  <c r="D11" i="5"/>
  <c r="B11"/>
  <c r="D8"/>
  <c r="C8"/>
  <c r="B8"/>
  <c r="D19" i="8"/>
  <c r="F18"/>
  <c r="E18" s="1"/>
  <c r="D18" s="1"/>
  <c r="F17"/>
  <c r="E17" s="1"/>
  <c r="D17" s="1"/>
  <c r="C18"/>
  <c r="C17"/>
  <c r="F16"/>
  <c r="E16"/>
  <c r="D16" s="1"/>
  <c r="C16"/>
  <c r="D10"/>
  <c r="D8"/>
  <c r="D6"/>
  <c r="D5"/>
  <c r="D4"/>
  <c r="E9"/>
  <c r="D9" s="1"/>
  <c r="E8"/>
  <c r="C9"/>
  <c r="C8"/>
  <c r="E7"/>
  <c r="D7" s="1"/>
  <c r="F7"/>
  <c r="C7"/>
  <c r="E42" i="7"/>
  <c r="D42"/>
  <c r="D24"/>
  <c r="D6"/>
  <c r="E6" i="6"/>
  <c r="E5"/>
  <c r="E4"/>
  <c r="B9" i="9"/>
  <c r="B4"/>
  <c r="B3"/>
  <c r="E51" i="4"/>
  <c r="H44"/>
  <c r="E44"/>
  <c r="D44"/>
  <c r="C44" s="1"/>
  <c r="H36"/>
  <c r="E36"/>
  <c r="B36"/>
  <c r="H12"/>
  <c r="H55" s="1"/>
  <c r="H5"/>
  <c r="E5"/>
  <c r="D11" i="3"/>
  <c r="C11"/>
  <c r="D29" i="2"/>
  <c r="C29"/>
  <c r="B29"/>
  <c r="B25" i="5" l="1"/>
  <c r="F12" i="4"/>
  <c r="F55" s="1"/>
  <c r="D55"/>
  <c r="D11" i="8"/>
  <c r="D20"/>
  <c r="D25"/>
  <c r="I12" i="4"/>
  <c r="G3" i="9"/>
</calcChain>
</file>

<file path=xl/sharedStrings.xml><?xml version="1.0" encoding="utf-8"?>
<sst xmlns="http://schemas.openxmlformats.org/spreadsheetml/2006/main" count="383" uniqueCount="254">
  <si>
    <t>民办中小学教育定价成本监审表</t>
  </si>
  <si>
    <t>（2019-2021年度）</t>
  </si>
  <si>
    <r>
      <rPr>
        <sz val="16"/>
        <rFont val="宋体"/>
        <family val="3"/>
        <charset val="134"/>
      </rPr>
      <t>学校名称</t>
    </r>
    <r>
      <rPr>
        <sz val="16"/>
        <rFont val="Times New Roman"/>
        <family val="1"/>
      </rPr>
      <t xml:space="preserve">  </t>
    </r>
    <r>
      <rPr>
        <sz val="16"/>
        <rFont val="宋体"/>
        <family val="3"/>
        <charset val="134"/>
      </rPr>
      <t>（公章）</t>
    </r>
  </si>
  <si>
    <r>
      <rPr>
        <sz val="16"/>
        <rFont val="宋体"/>
        <family val="3"/>
        <charset val="134"/>
      </rPr>
      <t>法人代表</t>
    </r>
    <r>
      <rPr>
        <sz val="16"/>
        <rFont val="Times New Roman"/>
        <family val="1"/>
      </rPr>
      <t xml:space="preserve">  </t>
    </r>
  </si>
  <si>
    <t>刘伯桥</t>
  </si>
  <si>
    <r>
      <rPr>
        <sz val="16"/>
        <rFont val="宋体"/>
        <family val="3"/>
        <charset val="134"/>
      </rPr>
      <t>财务负责人</t>
    </r>
  </si>
  <si>
    <t>申思涵</t>
  </si>
  <si>
    <r>
      <rPr>
        <sz val="16"/>
        <rFont val="宋体"/>
        <family val="3"/>
        <charset val="134"/>
      </rPr>
      <t>填</t>
    </r>
    <r>
      <rPr>
        <sz val="16"/>
        <rFont val="Times New Roman"/>
        <family val="1"/>
      </rPr>
      <t xml:space="preserve"> </t>
    </r>
    <r>
      <rPr>
        <sz val="16"/>
        <rFont val="宋体"/>
        <family val="3"/>
        <charset val="134"/>
      </rPr>
      <t>表</t>
    </r>
    <r>
      <rPr>
        <sz val="16"/>
        <rFont val="Times New Roman"/>
        <family val="1"/>
      </rPr>
      <t xml:space="preserve"> </t>
    </r>
    <r>
      <rPr>
        <sz val="16"/>
        <rFont val="宋体"/>
        <family val="3"/>
        <charset val="134"/>
      </rPr>
      <t>人</t>
    </r>
    <r>
      <rPr>
        <sz val="16"/>
        <rFont val="Times New Roman"/>
        <family val="1"/>
      </rPr>
      <t xml:space="preserve">  </t>
    </r>
  </si>
  <si>
    <r>
      <rPr>
        <sz val="16"/>
        <rFont val="宋体"/>
        <family val="3"/>
        <charset val="134"/>
      </rPr>
      <t>学校地址</t>
    </r>
  </si>
  <si>
    <t>白水镇书苑路69号</t>
  </si>
  <si>
    <r>
      <rPr>
        <sz val="16"/>
        <rFont val="宋体"/>
        <family val="3"/>
        <charset val="134"/>
      </rPr>
      <t>邮政编码</t>
    </r>
  </si>
  <si>
    <r>
      <rPr>
        <sz val="16"/>
        <rFont val="宋体"/>
        <family val="3"/>
        <charset val="134"/>
      </rPr>
      <t>电</t>
    </r>
    <r>
      <rPr>
        <sz val="16"/>
        <rFont val="Times New Roman"/>
        <family val="1"/>
      </rPr>
      <t xml:space="preserve">    </t>
    </r>
    <r>
      <rPr>
        <sz val="16"/>
        <rFont val="宋体"/>
        <family val="3"/>
        <charset val="134"/>
      </rPr>
      <t>话</t>
    </r>
  </si>
  <si>
    <r>
      <rPr>
        <sz val="16"/>
        <rFont val="宋体"/>
        <family val="3"/>
        <charset val="134"/>
      </rPr>
      <t>日</t>
    </r>
    <r>
      <rPr>
        <sz val="16"/>
        <rFont val="Times New Roman"/>
        <family val="1"/>
      </rPr>
      <t xml:space="preserve">    </t>
    </r>
    <r>
      <rPr>
        <sz val="16"/>
        <rFont val="宋体"/>
        <family val="3"/>
        <charset val="134"/>
      </rPr>
      <t>期</t>
    </r>
  </si>
  <si>
    <t>2022年7月10日</t>
  </si>
  <si>
    <r>
      <rPr>
        <sz val="16"/>
        <rFont val="黑体"/>
        <family val="3"/>
        <charset val="134"/>
      </rPr>
      <t>表</t>
    </r>
    <r>
      <rPr>
        <sz val="16"/>
        <rFont val="Times New Roman"/>
        <family val="1"/>
      </rPr>
      <t>1</t>
    </r>
  </si>
  <si>
    <t>学校类别：</t>
  </si>
  <si>
    <r>
      <rPr>
        <b/>
        <sz val="12"/>
        <color indexed="8"/>
        <rFont val="宋体"/>
        <family val="3"/>
        <charset val="134"/>
      </rPr>
      <t>项　　目</t>
    </r>
  </si>
  <si>
    <r>
      <rPr>
        <b/>
        <sz val="12"/>
        <color indexed="8"/>
        <rFont val="Times New Roman"/>
        <family val="1"/>
      </rPr>
      <t>2019</t>
    </r>
    <r>
      <rPr>
        <b/>
        <sz val="12"/>
        <color indexed="8"/>
        <rFont val="宋体"/>
        <family val="3"/>
        <charset val="134"/>
      </rPr>
      <t>年</t>
    </r>
  </si>
  <si>
    <r>
      <rPr>
        <b/>
        <sz val="12"/>
        <rFont val="Times New Roman"/>
        <family val="1"/>
      </rPr>
      <t>2020</t>
    </r>
    <r>
      <rPr>
        <b/>
        <sz val="12"/>
        <rFont val="宋体"/>
        <family val="3"/>
        <charset val="134"/>
      </rPr>
      <t>年</t>
    </r>
  </si>
  <si>
    <r>
      <rPr>
        <b/>
        <sz val="12"/>
        <rFont val="Times New Roman"/>
        <family val="1"/>
      </rPr>
      <t>2021</t>
    </r>
    <r>
      <rPr>
        <b/>
        <sz val="12"/>
        <rFont val="宋体"/>
        <family val="3"/>
        <charset val="134"/>
      </rPr>
      <t>年</t>
    </r>
  </si>
  <si>
    <r>
      <rPr>
        <b/>
        <sz val="12"/>
        <rFont val="宋体"/>
        <family val="3"/>
        <charset val="134"/>
      </rPr>
      <t>备注</t>
    </r>
  </si>
  <si>
    <r>
      <rPr>
        <b/>
        <sz val="12"/>
        <color indexed="8"/>
        <rFont val="宋体"/>
        <family val="3"/>
        <charset val="134"/>
      </rPr>
      <t>一、班级（个）</t>
    </r>
  </si>
  <si>
    <r>
      <rPr>
        <sz val="12"/>
        <rFont val="宋体"/>
        <family val="3"/>
        <charset val="134"/>
      </rPr>
      <t>数据来源于学生人数统计表（底稿）</t>
    </r>
  </si>
  <si>
    <r>
      <rPr>
        <sz val="12"/>
        <color indexed="8"/>
        <rFont val="宋体"/>
        <family val="3"/>
        <charset val="134"/>
      </rPr>
      <t>　　小学部</t>
    </r>
  </si>
  <si>
    <r>
      <rPr>
        <sz val="12"/>
        <color indexed="8"/>
        <rFont val="宋体"/>
        <family val="3"/>
        <charset val="134"/>
      </rPr>
      <t>　　初中部</t>
    </r>
  </si>
  <si>
    <r>
      <rPr>
        <sz val="12"/>
        <color rgb="FF000000"/>
        <rFont val="Times New Roman"/>
        <family val="1"/>
      </rPr>
      <t xml:space="preserve">       </t>
    </r>
    <r>
      <rPr>
        <sz val="12"/>
        <color indexed="8"/>
        <rFont val="宋体"/>
        <family val="3"/>
        <charset val="134"/>
      </rPr>
      <t>高中部</t>
    </r>
  </si>
  <si>
    <r>
      <rPr>
        <b/>
        <sz val="12"/>
        <color indexed="8"/>
        <rFont val="宋体"/>
        <family val="3"/>
        <charset val="134"/>
      </rPr>
      <t>二、学生总数（人）</t>
    </r>
  </si>
  <si>
    <r>
      <rPr>
        <sz val="12"/>
        <color rgb="FF000000"/>
        <rFont val="Times New Roman"/>
        <family val="1"/>
      </rPr>
      <t xml:space="preserve">        </t>
    </r>
    <r>
      <rPr>
        <sz val="12"/>
        <color indexed="8"/>
        <rFont val="宋体"/>
        <family val="3"/>
        <charset val="134"/>
      </rPr>
      <t>高中部</t>
    </r>
  </si>
  <si>
    <r>
      <rPr>
        <b/>
        <sz val="12"/>
        <rFont val="宋体"/>
        <family val="3"/>
        <charset val="134"/>
      </rPr>
      <t>三、标准学生总人数（人）</t>
    </r>
  </si>
  <si>
    <r>
      <rPr>
        <b/>
        <sz val="12"/>
        <color indexed="8"/>
        <rFont val="宋体"/>
        <family val="3"/>
        <charset val="134"/>
      </rPr>
      <t>四、教职工人数</t>
    </r>
  </si>
  <si>
    <r>
      <rPr>
        <sz val="12"/>
        <rFont val="宋体"/>
        <family val="3"/>
        <charset val="134"/>
      </rPr>
      <t>数据来源于教职工人数统计表（底稿）</t>
    </r>
  </si>
  <si>
    <r>
      <rPr>
        <sz val="12"/>
        <rFont val="宋体"/>
        <family val="3"/>
        <charset val="134"/>
      </rPr>
      <t>（一）在职教职工人数</t>
    </r>
  </si>
  <si>
    <r>
      <rPr>
        <sz val="12"/>
        <rFont val="Times New Roman"/>
        <family val="1"/>
      </rPr>
      <t>1</t>
    </r>
    <r>
      <rPr>
        <sz val="12"/>
        <rFont val="宋体"/>
        <family val="3"/>
        <charset val="134"/>
      </rPr>
      <t>、教学人员</t>
    </r>
  </si>
  <si>
    <r>
      <rPr>
        <sz val="12"/>
        <color rgb="FF000000"/>
        <rFont val="Times New Roman"/>
        <family val="1"/>
      </rPr>
      <t xml:space="preserve">              </t>
    </r>
    <r>
      <rPr>
        <sz val="12"/>
        <color indexed="8"/>
        <rFont val="宋体"/>
        <family val="3"/>
        <charset val="134"/>
      </rPr>
      <t>小学部</t>
    </r>
  </si>
  <si>
    <r>
      <rPr>
        <sz val="12"/>
        <color rgb="FF000000"/>
        <rFont val="Times New Roman"/>
        <family val="1"/>
      </rPr>
      <t xml:space="preserve">             </t>
    </r>
    <r>
      <rPr>
        <sz val="12"/>
        <color indexed="8"/>
        <rFont val="宋体"/>
        <family val="3"/>
        <charset val="134"/>
      </rPr>
      <t>初中部</t>
    </r>
  </si>
  <si>
    <r>
      <rPr>
        <sz val="12"/>
        <color rgb="FF000000"/>
        <rFont val="Times New Roman"/>
        <family val="1"/>
      </rPr>
      <t xml:space="preserve">             </t>
    </r>
    <r>
      <rPr>
        <sz val="12"/>
        <color indexed="8"/>
        <rFont val="宋体"/>
        <family val="3"/>
        <charset val="134"/>
      </rPr>
      <t>高中部</t>
    </r>
  </si>
  <si>
    <t xml:space="preserve">    其中：外籍老师人数</t>
  </si>
  <si>
    <r>
      <rPr>
        <sz val="12"/>
        <rFont val="Times New Roman"/>
        <family val="1"/>
      </rPr>
      <t>2</t>
    </r>
    <r>
      <rPr>
        <sz val="12"/>
        <rFont val="宋体"/>
        <family val="3"/>
        <charset val="134"/>
      </rPr>
      <t>、教学辅助人员</t>
    </r>
  </si>
  <si>
    <r>
      <rPr>
        <sz val="12"/>
        <rFont val="Times New Roman"/>
        <family val="1"/>
      </rPr>
      <t>3</t>
    </r>
    <r>
      <rPr>
        <sz val="12"/>
        <rFont val="宋体"/>
        <family val="3"/>
        <charset val="134"/>
      </rPr>
      <t>、行政管理人员</t>
    </r>
  </si>
  <si>
    <r>
      <rPr>
        <sz val="12"/>
        <rFont val="Times New Roman"/>
        <family val="1"/>
      </rPr>
      <t>4</t>
    </r>
    <r>
      <rPr>
        <sz val="12"/>
        <rFont val="宋体"/>
        <family val="3"/>
        <charset val="134"/>
      </rPr>
      <t>、后勤工作人员</t>
    </r>
  </si>
  <si>
    <r>
      <rPr>
        <sz val="12"/>
        <rFont val="宋体"/>
        <family val="3"/>
        <charset val="134"/>
      </rPr>
      <t>（二）其他人员</t>
    </r>
  </si>
  <si>
    <r>
      <rPr>
        <sz val="12"/>
        <rFont val="Times New Roman"/>
        <family val="1"/>
      </rPr>
      <t xml:space="preserve">    1</t>
    </r>
    <r>
      <rPr>
        <sz val="12"/>
        <rFont val="宋体"/>
        <family val="3"/>
        <charset val="134"/>
      </rPr>
      <t>、短期聘用人员</t>
    </r>
  </si>
  <si>
    <r>
      <rPr>
        <sz val="12"/>
        <rFont val="Times New Roman"/>
        <family val="1"/>
      </rPr>
      <t xml:space="preserve">    2</t>
    </r>
    <r>
      <rPr>
        <sz val="12"/>
        <rFont val="宋体"/>
        <family val="3"/>
        <charset val="134"/>
      </rPr>
      <t>、离退休人员</t>
    </r>
  </si>
  <si>
    <r>
      <rPr>
        <sz val="12"/>
        <rFont val="Times New Roman"/>
        <family val="1"/>
      </rPr>
      <t xml:space="preserve">    3</t>
    </r>
    <r>
      <rPr>
        <sz val="12"/>
        <rFont val="宋体"/>
        <family val="3"/>
        <charset val="134"/>
      </rPr>
      <t>、劳务派遣人员</t>
    </r>
  </si>
  <si>
    <r>
      <rPr>
        <sz val="12"/>
        <rFont val="Times New Roman"/>
        <family val="1"/>
      </rPr>
      <t xml:space="preserve">    4</t>
    </r>
    <r>
      <rPr>
        <sz val="12"/>
        <rFont val="宋体"/>
        <family val="3"/>
        <charset val="134"/>
      </rPr>
      <t>、其他临时人员</t>
    </r>
  </si>
  <si>
    <r>
      <rPr>
        <b/>
        <sz val="12"/>
        <rFont val="宋体"/>
        <family val="3"/>
        <charset val="134"/>
      </rPr>
      <t>五、固定资产年末总值（元）</t>
    </r>
  </si>
  <si>
    <r>
      <rPr>
        <sz val="12"/>
        <rFont val="Times New Roman"/>
        <family val="1"/>
      </rPr>
      <t xml:space="preserve">  1.</t>
    </r>
    <r>
      <rPr>
        <sz val="12"/>
        <rFont val="宋体"/>
        <family val="3"/>
        <charset val="134"/>
      </rPr>
      <t>房屋及构筑物（装修）</t>
    </r>
  </si>
  <si>
    <r>
      <rPr>
        <sz val="12"/>
        <rFont val="Times New Roman"/>
        <family val="1"/>
      </rPr>
      <t xml:space="preserve">  2.</t>
    </r>
    <r>
      <rPr>
        <sz val="12"/>
        <rFont val="宋体"/>
        <family val="3"/>
        <charset val="134"/>
      </rPr>
      <t>通用设备</t>
    </r>
  </si>
  <si>
    <r>
      <rPr>
        <sz val="12"/>
        <rFont val="Times New Roman"/>
        <family val="1"/>
      </rPr>
      <t xml:space="preserve">  3.</t>
    </r>
    <r>
      <rPr>
        <sz val="12"/>
        <rFont val="宋体"/>
        <family val="3"/>
        <charset val="134"/>
      </rPr>
      <t>专用设备</t>
    </r>
  </si>
  <si>
    <r>
      <rPr>
        <sz val="12"/>
        <rFont val="Times New Roman"/>
        <family val="1"/>
      </rPr>
      <t xml:space="preserve">  4.</t>
    </r>
    <r>
      <rPr>
        <sz val="12"/>
        <rFont val="宋体"/>
        <family val="3"/>
        <charset val="134"/>
      </rPr>
      <t>家具、用具及装具</t>
    </r>
  </si>
  <si>
    <r>
      <rPr>
        <sz val="12"/>
        <color rgb="FF000000"/>
        <rFont val="Times New Roman"/>
        <family val="1"/>
      </rPr>
      <t xml:space="preserve">      5.</t>
    </r>
    <r>
      <rPr>
        <sz val="12"/>
        <color indexed="8"/>
        <rFont val="宋体"/>
        <family val="3"/>
        <charset val="134"/>
      </rPr>
      <t>其他固定资产</t>
    </r>
  </si>
  <si>
    <r>
      <rPr>
        <sz val="16"/>
        <rFont val="黑体"/>
        <family val="3"/>
        <charset val="134"/>
      </rPr>
      <t>表</t>
    </r>
    <r>
      <rPr>
        <sz val="16"/>
        <rFont val="Times New Roman"/>
        <family val="1"/>
      </rPr>
      <t>2</t>
    </r>
  </si>
  <si>
    <t xml:space="preserve">                               </t>
  </si>
  <si>
    <t>项      目</t>
  </si>
  <si>
    <t>2019年</t>
  </si>
  <si>
    <t>2020年</t>
  </si>
  <si>
    <t>2021年</t>
  </si>
  <si>
    <t>一、财政补助收入（元）</t>
  </si>
  <si>
    <t>（一）教育经费拨款</t>
  </si>
  <si>
    <t>其中：离退休人员拨款</t>
  </si>
  <si>
    <t>（二）科研经费拨款</t>
  </si>
  <si>
    <t>（三）其他</t>
  </si>
  <si>
    <t>二、上级补助收入（元）</t>
  </si>
  <si>
    <t>三、事业收入（元）</t>
  </si>
  <si>
    <t>（一）教育事业收入</t>
  </si>
  <si>
    <t>1、学费收入</t>
  </si>
  <si>
    <t>(1)小学生</t>
  </si>
  <si>
    <t>(2)初中生</t>
  </si>
  <si>
    <t>(3)高中生</t>
  </si>
  <si>
    <t>(4)其他</t>
  </si>
  <si>
    <t>2、住宿费收入</t>
  </si>
  <si>
    <t>3、服务费收入</t>
  </si>
  <si>
    <t>4、其他</t>
  </si>
  <si>
    <t>（二）科研事业收入</t>
  </si>
  <si>
    <t>四、经营收入（元）</t>
  </si>
  <si>
    <t>五、附属单位缴款（元）</t>
  </si>
  <si>
    <t>六、其他收入（元）</t>
  </si>
  <si>
    <t>其中：（一）利息收入</t>
  </si>
  <si>
    <t xml:space="preserve">      （二）捐赠收入</t>
  </si>
  <si>
    <t>合计</t>
  </si>
  <si>
    <r>
      <rPr>
        <sz val="16"/>
        <rFont val="黑体"/>
        <family val="3"/>
        <charset val="134"/>
      </rPr>
      <t>表</t>
    </r>
    <r>
      <rPr>
        <sz val="16"/>
        <rFont val="Times New Roman"/>
        <family val="1"/>
      </rPr>
      <t>3</t>
    </r>
  </si>
  <si>
    <t>单位：元</t>
  </si>
  <si>
    <r>
      <rPr>
        <b/>
        <sz val="12"/>
        <rFont val="宋体"/>
        <family val="3"/>
        <charset val="134"/>
      </rPr>
      <t>项</t>
    </r>
    <r>
      <rPr>
        <b/>
        <sz val="12"/>
        <rFont val="Times New Roman"/>
        <family val="1"/>
      </rPr>
      <t xml:space="preserve">  </t>
    </r>
    <r>
      <rPr>
        <b/>
        <sz val="12"/>
        <rFont val="宋体"/>
        <family val="3"/>
        <charset val="134"/>
      </rPr>
      <t>目</t>
    </r>
  </si>
  <si>
    <r>
      <rPr>
        <b/>
        <sz val="12"/>
        <rFont val="Times New Roman"/>
        <family val="1"/>
      </rPr>
      <t>2019</t>
    </r>
    <r>
      <rPr>
        <b/>
        <sz val="12"/>
        <rFont val="宋体"/>
        <family val="3"/>
        <charset val="134"/>
      </rPr>
      <t>年上报数</t>
    </r>
  </si>
  <si>
    <r>
      <rPr>
        <b/>
        <sz val="12"/>
        <rFont val="宋体"/>
        <family val="3"/>
        <charset val="134"/>
      </rPr>
      <t>核增（减）</t>
    </r>
  </si>
  <si>
    <r>
      <rPr>
        <b/>
        <sz val="12"/>
        <rFont val="Times New Roman"/>
        <family val="1"/>
      </rPr>
      <t>2019</t>
    </r>
    <r>
      <rPr>
        <b/>
        <sz val="12"/>
        <rFont val="宋体"/>
        <family val="3"/>
        <charset val="134"/>
      </rPr>
      <t>年核定数</t>
    </r>
  </si>
  <si>
    <r>
      <rPr>
        <b/>
        <sz val="12"/>
        <rFont val="Times New Roman"/>
        <family val="1"/>
      </rPr>
      <t>2020</t>
    </r>
    <r>
      <rPr>
        <b/>
        <sz val="12"/>
        <rFont val="宋体"/>
        <family val="3"/>
        <charset val="134"/>
      </rPr>
      <t>年上报数</t>
    </r>
  </si>
  <si>
    <r>
      <rPr>
        <b/>
        <sz val="12"/>
        <rFont val="Times New Roman"/>
        <family val="1"/>
      </rPr>
      <t>2020</t>
    </r>
    <r>
      <rPr>
        <b/>
        <sz val="12"/>
        <rFont val="宋体"/>
        <family val="3"/>
        <charset val="134"/>
      </rPr>
      <t>年核定数</t>
    </r>
  </si>
  <si>
    <r>
      <rPr>
        <b/>
        <sz val="12"/>
        <rFont val="Times New Roman"/>
        <family val="1"/>
      </rPr>
      <t>2021</t>
    </r>
    <r>
      <rPr>
        <b/>
        <sz val="12"/>
        <rFont val="宋体"/>
        <family val="3"/>
        <charset val="134"/>
      </rPr>
      <t>年上报数</t>
    </r>
  </si>
  <si>
    <r>
      <rPr>
        <b/>
        <sz val="12"/>
        <rFont val="Times New Roman"/>
        <family val="1"/>
      </rPr>
      <t>2021</t>
    </r>
    <r>
      <rPr>
        <b/>
        <sz val="12"/>
        <rFont val="宋体"/>
        <family val="3"/>
        <charset val="134"/>
      </rPr>
      <t>年核定数</t>
    </r>
  </si>
  <si>
    <r>
      <rPr>
        <b/>
        <sz val="12"/>
        <rFont val="宋体"/>
        <family val="3"/>
        <charset val="134"/>
      </rPr>
      <t>一、工资福利支出</t>
    </r>
  </si>
  <si>
    <r>
      <rPr>
        <sz val="12"/>
        <rFont val="Times New Roman"/>
        <family val="1"/>
      </rPr>
      <t xml:space="preserve">  1.</t>
    </r>
    <r>
      <rPr>
        <sz val="12"/>
        <rFont val="宋体"/>
        <family val="3"/>
        <charset val="134"/>
      </rPr>
      <t>基本工资</t>
    </r>
  </si>
  <si>
    <r>
      <rPr>
        <sz val="12"/>
        <rFont val="Times New Roman"/>
        <family val="1"/>
      </rPr>
      <t xml:space="preserve">  2.</t>
    </r>
    <r>
      <rPr>
        <sz val="12"/>
        <rFont val="宋体"/>
        <family val="3"/>
        <charset val="134"/>
      </rPr>
      <t>津贴</t>
    </r>
  </si>
  <si>
    <r>
      <rPr>
        <sz val="12"/>
        <rFont val="Times New Roman"/>
        <family val="1"/>
      </rPr>
      <t xml:space="preserve">  3.</t>
    </r>
    <r>
      <rPr>
        <sz val="12"/>
        <rFont val="宋体"/>
        <family val="3"/>
        <charset val="134"/>
      </rPr>
      <t>奖金</t>
    </r>
  </si>
  <si>
    <r>
      <rPr>
        <sz val="12"/>
        <rFont val="Times New Roman"/>
        <family val="1"/>
      </rPr>
      <t xml:space="preserve">  4.</t>
    </r>
    <r>
      <rPr>
        <sz val="12"/>
        <rFont val="宋体"/>
        <family val="3"/>
        <charset val="134"/>
      </rPr>
      <t>社会保险费</t>
    </r>
  </si>
  <si>
    <r>
      <rPr>
        <sz val="12"/>
        <rFont val="Times New Roman"/>
        <family val="1"/>
      </rPr>
      <t xml:space="preserve">  5.</t>
    </r>
    <r>
      <rPr>
        <sz val="12"/>
        <rFont val="宋体"/>
        <family val="3"/>
        <charset val="134"/>
      </rPr>
      <t>住房公积金</t>
    </r>
  </si>
  <si>
    <r>
      <rPr>
        <sz val="12"/>
        <rFont val="Times New Roman"/>
        <family val="1"/>
      </rPr>
      <t xml:space="preserve">  6.</t>
    </r>
    <r>
      <rPr>
        <sz val="12"/>
        <rFont val="宋体"/>
        <family val="3"/>
        <charset val="134"/>
      </rPr>
      <t>其他</t>
    </r>
  </si>
  <si>
    <r>
      <rPr>
        <b/>
        <sz val="12"/>
        <rFont val="宋体"/>
        <family val="3"/>
        <charset val="134"/>
      </rPr>
      <t>二、商品和服务支出</t>
    </r>
  </si>
  <si>
    <r>
      <rPr>
        <sz val="12"/>
        <color indexed="8"/>
        <rFont val="Times New Roman"/>
        <family val="1"/>
      </rPr>
      <t xml:space="preserve">    1.</t>
    </r>
    <r>
      <rPr>
        <sz val="12"/>
        <color indexed="8"/>
        <rFont val="宋体"/>
        <family val="3"/>
        <charset val="134"/>
      </rPr>
      <t>办公费</t>
    </r>
  </si>
  <si>
    <r>
      <rPr>
        <sz val="12"/>
        <color rgb="FF000000"/>
        <rFont val="Times New Roman"/>
        <family val="1"/>
      </rPr>
      <t xml:space="preserve">    3.</t>
    </r>
    <r>
      <rPr>
        <sz val="12"/>
        <color rgb="FF000000"/>
        <rFont val="宋体"/>
        <family val="3"/>
        <charset val="134"/>
      </rPr>
      <t>伙食费</t>
    </r>
  </si>
  <si>
    <r>
      <rPr>
        <sz val="12"/>
        <color indexed="8"/>
        <rFont val="Times New Roman"/>
        <family val="1"/>
      </rPr>
      <t xml:space="preserve">    4.</t>
    </r>
    <r>
      <rPr>
        <sz val="12"/>
        <color indexed="8"/>
        <rFont val="宋体"/>
        <family val="3"/>
        <charset val="134"/>
      </rPr>
      <t>手续费</t>
    </r>
  </si>
  <si>
    <r>
      <rPr>
        <sz val="12"/>
        <color rgb="FF000000"/>
        <rFont val="Times New Roman"/>
        <family val="1"/>
      </rPr>
      <t xml:space="preserve">    5.</t>
    </r>
    <r>
      <rPr>
        <sz val="12"/>
        <color rgb="FF000000"/>
        <rFont val="宋体"/>
        <family val="3"/>
        <charset val="134"/>
      </rPr>
      <t>水电费</t>
    </r>
  </si>
  <si>
    <r>
      <rPr>
        <sz val="12"/>
        <color rgb="FF000000"/>
        <rFont val="Times New Roman"/>
        <family val="1"/>
      </rPr>
      <t xml:space="preserve">    6.</t>
    </r>
    <r>
      <rPr>
        <sz val="12"/>
        <color rgb="FF000000"/>
        <rFont val="宋体"/>
        <family val="3"/>
        <charset val="134"/>
      </rPr>
      <t>奖学金</t>
    </r>
  </si>
  <si>
    <r>
      <rPr>
        <sz val="12"/>
        <color rgb="FF000000"/>
        <rFont val="Times New Roman"/>
        <family val="1"/>
      </rPr>
      <t xml:space="preserve">    7.</t>
    </r>
    <r>
      <rPr>
        <sz val="12"/>
        <color rgb="FF000000"/>
        <rFont val="宋体"/>
        <family val="3"/>
        <charset val="134"/>
      </rPr>
      <t>校服费</t>
    </r>
  </si>
  <si>
    <r>
      <rPr>
        <sz val="12"/>
        <color indexed="8"/>
        <rFont val="Times New Roman"/>
        <family val="1"/>
      </rPr>
      <t xml:space="preserve">    9.</t>
    </r>
    <r>
      <rPr>
        <sz val="12"/>
        <color indexed="8"/>
        <rFont val="宋体"/>
        <family val="3"/>
        <charset val="134"/>
      </rPr>
      <t>差旅费</t>
    </r>
  </si>
  <si>
    <r>
      <rPr>
        <sz val="12"/>
        <color rgb="FF000000"/>
        <rFont val="Times New Roman"/>
        <family val="1"/>
      </rPr>
      <t xml:space="preserve">    10.</t>
    </r>
    <r>
      <rPr>
        <sz val="12"/>
        <color rgb="FF000000"/>
        <rFont val="宋体"/>
        <family val="3"/>
        <charset val="134"/>
      </rPr>
      <t>保险费</t>
    </r>
  </si>
  <si>
    <r>
      <rPr>
        <sz val="12"/>
        <color indexed="8"/>
        <rFont val="Times New Roman"/>
        <family val="1"/>
      </rPr>
      <t xml:space="preserve">    11.</t>
    </r>
    <r>
      <rPr>
        <sz val="12"/>
        <color indexed="8"/>
        <rFont val="宋体"/>
        <family val="3"/>
        <charset val="134"/>
      </rPr>
      <t>维修（护）费</t>
    </r>
  </si>
  <si>
    <r>
      <rPr>
        <sz val="12"/>
        <color indexed="8"/>
        <rFont val="Times New Roman"/>
        <family val="1"/>
      </rPr>
      <t xml:space="preserve">    12.</t>
    </r>
    <r>
      <rPr>
        <sz val="12"/>
        <color indexed="8"/>
        <rFont val="宋体"/>
        <family val="3"/>
        <charset val="134"/>
      </rPr>
      <t>租赁费</t>
    </r>
  </si>
  <si>
    <r>
      <rPr>
        <sz val="12"/>
        <color indexed="8"/>
        <rFont val="Times New Roman"/>
        <family val="1"/>
      </rPr>
      <t xml:space="preserve">    13.</t>
    </r>
    <r>
      <rPr>
        <sz val="12"/>
        <color indexed="8"/>
        <rFont val="宋体"/>
        <family val="3"/>
        <charset val="134"/>
      </rPr>
      <t>会议费</t>
    </r>
  </si>
  <si>
    <r>
      <rPr>
        <sz val="12"/>
        <color indexed="8"/>
        <rFont val="Times New Roman"/>
        <family val="1"/>
      </rPr>
      <t xml:space="preserve">    14.</t>
    </r>
    <r>
      <rPr>
        <sz val="12"/>
        <color indexed="8"/>
        <rFont val="宋体"/>
        <family val="3"/>
        <charset val="134"/>
      </rPr>
      <t>培训费</t>
    </r>
  </si>
  <si>
    <r>
      <rPr>
        <sz val="12"/>
        <color rgb="FF000000"/>
        <rFont val="Times New Roman"/>
        <family val="1"/>
      </rPr>
      <t xml:space="preserve">    15.</t>
    </r>
    <r>
      <rPr>
        <sz val="12"/>
        <color rgb="FF000000"/>
        <rFont val="宋体"/>
        <family val="3"/>
        <charset val="134"/>
      </rPr>
      <t>公务接待费</t>
    </r>
  </si>
  <si>
    <r>
      <rPr>
        <sz val="12"/>
        <color rgb="FF000000"/>
        <rFont val="Times New Roman"/>
        <family val="1"/>
      </rPr>
      <t xml:space="preserve">    16.</t>
    </r>
    <r>
      <rPr>
        <sz val="12"/>
        <color rgb="FF000000"/>
        <rFont val="宋体"/>
        <family val="3"/>
        <charset val="134"/>
      </rPr>
      <t>低值易耗品</t>
    </r>
  </si>
  <si>
    <r>
      <rPr>
        <sz val="12"/>
        <color indexed="8"/>
        <rFont val="Times New Roman"/>
        <family val="1"/>
      </rPr>
      <t xml:space="preserve">    17.</t>
    </r>
    <r>
      <rPr>
        <sz val="12"/>
        <color indexed="8"/>
        <rFont val="宋体"/>
        <family val="3"/>
        <charset val="134"/>
      </rPr>
      <t>劳务费</t>
    </r>
  </si>
  <si>
    <r>
      <rPr>
        <sz val="12"/>
        <color rgb="FF000000"/>
        <rFont val="Times New Roman"/>
        <family val="1"/>
      </rPr>
      <t xml:space="preserve">    18.</t>
    </r>
    <r>
      <rPr>
        <sz val="12"/>
        <color rgb="FF000000"/>
        <rFont val="宋体"/>
        <family val="3"/>
        <charset val="134"/>
      </rPr>
      <t>教学业务费</t>
    </r>
  </si>
  <si>
    <r>
      <rPr>
        <sz val="12"/>
        <color indexed="8"/>
        <rFont val="Times New Roman"/>
        <family val="1"/>
      </rPr>
      <t xml:space="preserve">    19.</t>
    </r>
    <r>
      <rPr>
        <sz val="12"/>
        <color indexed="8"/>
        <rFont val="宋体"/>
        <family val="3"/>
        <charset val="134"/>
      </rPr>
      <t>工会经费</t>
    </r>
  </si>
  <si>
    <r>
      <rPr>
        <sz val="12"/>
        <color indexed="8"/>
        <rFont val="Times New Roman"/>
        <family val="1"/>
      </rPr>
      <t xml:space="preserve">    20.</t>
    </r>
    <r>
      <rPr>
        <sz val="12"/>
        <color indexed="8"/>
        <rFont val="宋体"/>
        <family val="3"/>
        <charset val="134"/>
      </rPr>
      <t>福利费</t>
    </r>
  </si>
  <si>
    <r>
      <rPr>
        <sz val="12"/>
        <color rgb="FF000000"/>
        <rFont val="Times New Roman"/>
        <family val="1"/>
      </rPr>
      <t xml:space="preserve">    21.</t>
    </r>
    <r>
      <rPr>
        <sz val="12"/>
        <color rgb="FF000000"/>
        <rFont val="宋体"/>
        <family val="3"/>
        <charset val="134"/>
      </rPr>
      <t>校车费</t>
    </r>
  </si>
  <si>
    <r>
      <rPr>
        <sz val="12"/>
        <color indexed="8"/>
        <rFont val="Times New Roman"/>
        <family val="1"/>
      </rPr>
      <t xml:space="preserve">    22.</t>
    </r>
    <r>
      <rPr>
        <sz val="12"/>
        <color indexed="8"/>
        <rFont val="宋体"/>
        <family val="3"/>
        <charset val="134"/>
      </rPr>
      <t>其他交通费用</t>
    </r>
  </si>
  <si>
    <r>
      <rPr>
        <sz val="12"/>
        <color indexed="8"/>
        <rFont val="Times New Roman"/>
        <family val="1"/>
      </rPr>
      <t xml:space="preserve">    23.</t>
    </r>
    <r>
      <rPr>
        <sz val="12"/>
        <color indexed="8"/>
        <rFont val="宋体"/>
        <family val="3"/>
        <charset val="134"/>
      </rPr>
      <t>税金及附加费用</t>
    </r>
  </si>
  <si>
    <r>
      <rPr>
        <sz val="12"/>
        <color indexed="8"/>
        <rFont val="Times New Roman"/>
        <family val="1"/>
      </rPr>
      <t xml:space="preserve">    24.</t>
    </r>
    <r>
      <rPr>
        <sz val="12"/>
        <color indexed="8"/>
        <rFont val="宋体"/>
        <family val="3"/>
        <charset val="134"/>
      </rPr>
      <t>其他商品和服务支出</t>
    </r>
  </si>
  <si>
    <r>
      <rPr>
        <b/>
        <sz val="12"/>
        <color indexed="8"/>
        <rFont val="宋体"/>
        <family val="3"/>
        <charset val="134"/>
      </rPr>
      <t>三、对个人和家庭的补助</t>
    </r>
  </si>
  <si>
    <r>
      <rPr>
        <sz val="12"/>
        <color indexed="8"/>
        <rFont val="Times New Roman"/>
        <family val="1"/>
      </rPr>
      <t xml:space="preserve">    1.</t>
    </r>
    <r>
      <rPr>
        <sz val="12"/>
        <color indexed="8"/>
        <rFont val="宋体"/>
        <family val="3"/>
        <charset val="134"/>
      </rPr>
      <t>离休费</t>
    </r>
  </si>
  <si>
    <r>
      <rPr>
        <sz val="12"/>
        <color indexed="8"/>
        <rFont val="Times New Roman"/>
        <family val="1"/>
      </rPr>
      <t xml:space="preserve">    2.</t>
    </r>
    <r>
      <rPr>
        <sz val="12"/>
        <color indexed="8"/>
        <rFont val="宋体"/>
        <family val="3"/>
        <charset val="134"/>
      </rPr>
      <t>抚恤金</t>
    </r>
  </si>
  <si>
    <r>
      <rPr>
        <sz val="12"/>
        <color indexed="8"/>
        <rFont val="Times New Roman"/>
        <family val="1"/>
      </rPr>
      <t xml:space="preserve">    3.</t>
    </r>
    <r>
      <rPr>
        <sz val="12"/>
        <color indexed="8"/>
        <rFont val="宋体"/>
        <family val="3"/>
        <charset val="134"/>
      </rPr>
      <t>生活补助</t>
    </r>
  </si>
  <si>
    <r>
      <rPr>
        <sz val="12"/>
        <color indexed="8"/>
        <rFont val="Times New Roman"/>
        <family val="1"/>
      </rPr>
      <t xml:space="preserve">    4.</t>
    </r>
    <r>
      <rPr>
        <sz val="12"/>
        <color indexed="8"/>
        <rFont val="宋体"/>
        <family val="3"/>
        <charset val="134"/>
      </rPr>
      <t>医疗费补助</t>
    </r>
  </si>
  <si>
    <r>
      <rPr>
        <sz val="12"/>
        <color indexed="8"/>
        <rFont val="Times New Roman"/>
        <family val="1"/>
      </rPr>
      <t xml:space="preserve">    5.</t>
    </r>
    <r>
      <rPr>
        <sz val="12"/>
        <color indexed="8"/>
        <rFont val="宋体"/>
        <family val="3"/>
        <charset val="134"/>
      </rPr>
      <t>助学金</t>
    </r>
  </si>
  <si>
    <r>
      <rPr>
        <sz val="12"/>
        <color indexed="8"/>
        <rFont val="Times New Roman"/>
        <family val="1"/>
      </rPr>
      <t xml:space="preserve">    6.</t>
    </r>
    <r>
      <rPr>
        <sz val="12"/>
        <color indexed="8"/>
        <rFont val="宋体"/>
        <family val="3"/>
        <charset val="134"/>
      </rPr>
      <t>其他对个人和家庭的补助支出</t>
    </r>
  </si>
  <si>
    <r>
      <rPr>
        <b/>
        <sz val="12"/>
        <rFont val="宋体"/>
        <family val="3"/>
        <charset val="134"/>
      </rPr>
      <t>四、固定资产折旧（元）</t>
    </r>
  </si>
  <si>
    <r>
      <rPr>
        <sz val="12"/>
        <rFont val="Times New Roman"/>
        <family val="1"/>
      </rPr>
      <t xml:space="preserve">  1.</t>
    </r>
    <r>
      <rPr>
        <sz val="12"/>
        <rFont val="宋体"/>
        <family val="3"/>
        <charset val="134"/>
      </rPr>
      <t>房屋及构筑物</t>
    </r>
  </si>
  <si>
    <r>
      <rPr>
        <sz val="12"/>
        <color indexed="8"/>
        <rFont val="Times New Roman"/>
        <family val="1"/>
      </rPr>
      <t xml:space="preserve">    5.</t>
    </r>
    <r>
      <rPr>
        <sz val="12"/>
        <color indexed="8"/>
        <rFont val="宋体"/>
        <family val="3"/>
        <charset val="134"/>
      </rPr>
      <t>其他固定资产</t>
    </r>
  </si>
  <si>
    <r>
      <rPr>
        <b/>
        <sz val="12"/>
        <rFont val="宋体"/>
        <family val="3"/>
        <charset val="134"/>
      </rPr>
      <t>五、无形资产摊销</t>
    </r>
  </si>
  <si>
    <r>
      <rPr>
        <b/>
        <sz val="12"/>
        <rFont val="宋体"/>
        <family val="3"/>
        <charset val="134"/>
      </rPr>
      <t>六、财务费用</t>
    </r>
  </si>
  <si>
    <r>
      <rPr>
        <sz val="12"/>
        <rFont val="Times New Roman"/>
        <family val="1"/>
      </rPr>
      <t xml:space="preserve">    1.</t>
    </r>
    <r>
      <rPr>
        <sz val="12"/>
        <rFont val="宋体"/>
        <family val="3"/>
        <charset val="134"/>
      </rPr>
      <t>借款费用</t>
    </r>
  </si>
  <si>
    <r>
      <rPr>
        <sz val="12"/>
        <rFont val="Times New Roman"/>
        <family val="1"/>
      </rPr>
      <t xml:space="preserve">    2.</t>
    </r>
    <r>
      <rPr>
        <sz val="12"/>
        <rFont val="宋体"/>
        <family val="3"/>
        <charset val="134"/>
      </rPr>
      <t>利息收入</t>
    </r>
  </si>
  <si>
    <r>
      <rPr>
        <sz val="12"/>
        <rFont val="Times New Roman"/>
        <family val="1"/>
      </rPr>
      <t xml:space="preserve">    3.</t>
    </r>
    <r>
      <rPr>
        <sz val="12"/>
        <rFont val="宋体"/>
        <family val="3"/>
        <charset val="134"/>
      </rPr>
      <t>手续费</t>
    </r>
  </si>
  <si>
    <r>
      <rPr>
        <b/>
        <sz val="12"/>
        <rFont val="宋体"/>
        <family val="3"/>
        <charset val="134"/>
      </rPr>
      <t>七、学校总支出</t>
    </r>
  </si>
  <si>
    <r>
      <rPr>
        <sz val="16"/>
        <rFont val="黑体"/>
        <family val="3"/>
        <charset val="134"/>
      </rPr>
      <t>表</t>
    </r>
    <r>
      <rPr>
        <sz val="16"/>
        <rFont val="Times New Roman"/>
        <family val="1"/>
      </rPr>
      <t>4</t>
    </r>
  </si>
  <si>
    <t>项目　</t>
  </si>
  <si>
    <r>
      <rPr>
        <b/>
        <sz val="12"/>
        <rFont val="Times New Roman"/>
        <family val="1"/>
      </rPr>
      <t>2019</t>
    </r>
    <r>
      <rPr>
        <b/>
        <sz val="12"/>
        <rFont val="宋体"/>
        <family val="3"/>
        <charset val="134"/>
      </rPr>
      <t>年</t>
    </r>
  </si>
  <si>
    <r>
      <rPr>
        <b/>
        <sz val="12"/>
        <rFont val="宋体"/>
        <family val="3"/>
        <charset val="134"/>
      </rPr>
      <t>一、学校基本情况</t>
    </r>
    <r>
      <rPr>
        <b/>
        <sz val="12"/>
        <rFont val="Times New Roman"/>
        <family val="1"/>
      </rPr>
      <t xml:space="preserve"> </t>
    </r>
  </si>
  <si>
    <r>
      <rPr>
        <sz val="12"/>
        <rFont val="Times New Roman"/>
        <family val="1"/>
      </rPr>
      <t xml:space="preserve">    (</t>
    </r>
    <r>
      <rPr>
        <sz val="12"/>
        <rFont val="宋体"/>
        <family val="3"/>
        <charset val="134"/>
      </rPr>
      <t>一</t>
    </r>
    <r>
      <rPr>
        <sz val="12"/>
        <rFont val="Times New Roman"/>
        <family val="1"/>
      </rPr>
      <t xml:space="preserve">) </t>
    </r>
    <r>
      <rPr>
        <sz val="12"/>
        <rFont val="宋体"/>
        <family val="3"/>
        <charset val="134"/>
      </rPr>
      <t>标准学生人数</t>
    </r>
    <r>
      <rPr>
        <sz val="12"/>
        <rFont val="Times New Roman"/>
        <family val="1"/>
      </rPr>
      <t>(</t>
    </r>
    <r>
      <rPr>
        <sz val="12"/>
        <rFont val="宋体"/>
        <family val="3"/>
        <charset val="134"/>
      </rPr>
      <t>人</t>
    </r>
    <r>
      <rPr>
        <sz val="12"/>
        <rFont val="Times New Roman"/>
        <family val="1"/>
      </rPr>
      <t>)</t>
    </r>
  </si>
  <si>
    <r>
      <rPr>
        <sz val="12"/>
        <rFont val="Times New Roman"/>
        <family val="1"/>
      </rPr>
      <t xml:space="preserve">    (</t>
    </r>
    <r>
      <rPr>
        <sz val="12"/>
        <rFont val="宋体"/>
        <family val="3"/>
        <charset val="134"/>
      </rPr>
      <t>二</t>
    </r>
    <r>
      <rPr>
        <sz val="12"/>
        <rFont val="Times New Roman"/>
        <family val="1"/>
      </rPr>
      <t>)</t>
    </r>
    <r>
      <rPr>
        <sz val="12"/>
        <rFont val="宋体"/>
        <family val="3"/>
        <charset val="134"/>
      </rPr>
      <t>教职工总数</t>
    </r>
    <r>
      <rPr>
        <sz val="12"/>
        <rFont val="Times New Roman"/>
        <family val="1"/>
      </rPr>
      <t>(</t>
    </r>
    <r>
      <rPr>
        <sz val="12"/>
        <rFont val="宋体"/>
        <family val="3"/>
        <charset val="134"/>
      </rPr>
      <t>人</t>
    </r>
    <r>
      <rPr>
        <sz val="12"/>
        <rFont val="Times New Roman"/>
        <family val="1"/>
      </rPr>
      <t xml:space="preserve">) </t>
    </r>
    <r>
      <rPr>
        <sz val="12"/>
        <rFont val="宋体"/>
        <family val="3"/>
        <charset val="134"/>
      </rPr>
      <t>　　</t>
    </r>
    <r>
      <rPr>
        <sz val="12"/>
        <rFont val="Times New Roman"/>
        <family val="1"/>
      </rPr>
      <t xml:space="preserve"> </t>
    </r>
  </si>
  <si>
    <t>二、行政人员比例</t>
  </si>
  <si>
    <r>
      <rPr>
        <sz val="12"/>
        <rFont val="宋体"/>
        <family val="3"/>
        <charset val="134"/>
      </rPr>
      <t>行政管理人员占在职教职工总数的比重</t>
    </r>
    <r>
      <rPr>
        <sz val="12"/>
        <rFont val="Times New Roman"/>
        <family val="1"/>
      </rPr>
      <t xml:space="preserve"> (%)</t>
    </r>
  </si>
  <si>
    <t>三、师生比</t>
  </si>
  <si>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小学师生比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</si>
  <si>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初中师生比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</si>
  <si>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高中师生比</t>
    </r>
  </si>
  <si>
    <r>
      <rPr>
        <b/>
        <sz val="12"/>
        <rFont val="宋体"/>
        <family val="3"/>
        <charset val="134"/>
      </rPr>
      <t>四、教育培养总成本</t>
    </r>
    <r>
      <rPr>
        <b/>
        <sz val="12"/>
        <rFont val="Times New Roman"/>
        <family val="1"/>
      </rPr>
      <t>(</t>
    </r>
    <r>
      <rPr>
        <b/>
        <sz val="12"/>
        <rFont val="宋体"/>
        <family val="3"/>
        <charset val="134"/>
      </rPr>
      <t>元</t>
    </r>
    <r>
      <rPr>
        <b/>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</si>
  <si>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工资福利支出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</si>
  <si>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商品和服务支出</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</si>
  <si>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对个人家庭补助支出　　</t>
    </r>
    <r>
      <rPr>
        <sz val="12"/>
        <rFont val="Times New Roman"/>
        <family val="1"/>
      </rPr>
      <t xml:space="preserve"> </t>
    </r>
    <r>
      <rPr>
        <sz val="12"/>
        <rFont val="宋体"/>
        <family val="3"/>
        <charset val="134"/>
      </rPr>
      <t>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</si>
  <si>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四</t>
    </r>
    <r>
      <rPr>
        <sz val="12"/>
        <rFont val="Times New Roman"/>
        <family val="1"/>
      </rPr>
      <t>)</t>
    </r>
    <r>
      <rPr>
        <sz val="12"/>
        <rFont val="宋体"/>
        <family val="3"/>
        <charset val="134"/>
      </rPr>
      <t>固定资产折旧</t>
    </r>
  </si>
  <si>
    <r>
      <rPr>
        <sz val="12"/>
        <rFont val="Times New Roman"/>
        <family val="1"/>
      </rPr>
      <t xml:space="preserve">       </t>
    </r>
    <r>
      <rPr>
        <sz val="12"/>
        <rFont val="宋体"/>
        <family val="3"/>
        <charset val="134"/>
      </rPr>
      <t>（五）无形资产摊销</t>
    </r>
  </si>
  <si>
    <r>
      <rPr>
        <sz val="12"/>
        <rFont val="Times New Roman"/>
        <family val="1"/>
      </rPr>
      <t xml:space="preserve">       </t>
    </r>
    <r>
      <rPr>
        <sz val="12"/>
        <rFont val="宋体"/>
        <family val="3"/>
        <charset val="134"/>
      </rPr>
      <t>（六）财务费用</t>
    </r>
  </si>
  <si>
    <t>五、应冲减成本的收入（元）</t>
  </si>
  <si>
    <t>六、核定教育培养总成本（元）</t>
  </si>
  <si>
    <r>
      <rPr>
        <b/>
        <sz val="12"/>
        <rFont val="宋体"/>
        <family val="3"/>
        <charset val="134"/>
      </rPr>
      <t>七、生均教育培养成本</t>
    </r>
    <r>
      <rPr>
        <b/>
        <sz val="12"/>
        <rFont val="Times New Roman"/>
        <family val="1"/>
      </rPr>
      <t>(</t>
    </r>
    <r>
      <rPr>
        <b/>
        <sz val="12"/>
        <rFont val="宋体"/>
        <family val="3"/>
        <charset val="134"/>
      </rPr>
      <t>元／生</t>
    </r>
    <r>
      <rPr>
        <b/>
        <sz val="12"/>
        <rFont val="Times New Roman"/>
        <family val="1"/>
      </rPr>
      <t>·</t>
    </r>
    <r>
      <rPr>
        <b/>
        <sz val="12"/>
        <rFont val="宋体"/>
        <family val="3"/>
        <charset val="134"/>
      </rPr>
      <t>年</t>
    </r>
    <r>
      <rPr>
        <b/>
        <sz val="12"/>
        <rFont val="Times New Roman"/>
        <family val="1"/>
      </rPr>
      <t xml:space="preserve">) </t>
    </r>
  </si>
  <si>
    <r>
      <rPr>
        <sz val="12"/>
        <rFont val="Times New Roman"/>
        <family val="1"/>
      </rPr>
      <t xml:space="preserve">    </t>
    </r>
    <r>
      <rPr>
        <sz val="12"/>
        <rFont val="宋体"/>
        <family val="3"/>
        <charset val="134"/>
      </rPr>
      <t>小学生均教育培养成本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</si>
  <si>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rPr>
        <b/>
        <sz val="12"/>
        <color indexed="8"/>
        <rFont val="宋体"/>
        <family val="3"/>
        <charset val="134"/>
      </rPr>
      <t>学部</t>
    </r>
  </si>
  <si>
    <r>
      <rPr>
        <b/>
        <sz val="12"/>
        <color indexed="8"/>
        <rFont val="宋体"/>
        <family val="3"/>
        <charset val="134"/>
      </rPr>
      <t>班级</t>
    </r>
  </si>
  <si>
    <r>
      <rPr>
        <b/>
        <sz val="12"/>
        <color indexed="8"/>
        <rFont val="宋体"/>
        <family val="3"/>
        <charset val="134"/>
      </rPr>
      <t>上半年学生人数</t>
    </r>
  </si>
  <si>
    <r>
      <rPr>
        <b/>
        <sz val="12"/>
        <color indexed="8"/>
        <rFont val="宋体"/>
        <family val="3"/>
        <charset val="134"/>
      </rPr>
      <t>下半年学生人数</t>
    </r>
  </si>
  <si>
    <r>
      <rPr>
        <b/>
        <sz val="12"/>
        <color indexed="8"/>
        <rFont val="宋体"/>
        <family val="3"/>
        <charset val="134"/>
      </rPr>
      <t>核定数</t>
    </r>
  </si>
  <si>
    <r>
      <rPr>
        <sz val="12"/>
        <rFont val="宋体"/>
        <family val="3"/>
        <charset val="134"/>
      </rPr>
      <t>小学部</t>
    </r>
  </si>
  <si>
    <r>
      <rPr>
        <sz val="12"/>
        <rFont val="宋体"/>
        <family val="3"/>
        <charset val="134"/>
      </rPr>
      <t>小计</t>
    </r>
  </si>
  <si>
    <r>
      <rPr>
        <b/>
        <sz val="12"/>
        <rFont val="宋体"/>
        <family val="3"/>
        <charset val="134"/>
      </rPr>
      <t>标准学生人数</t>
    </r>
  </si>
  <si>
    <r>
      <rPr>
        <b/>
        <sz val="12"/>
        <color indexed="8"/>
        <rFont val="宋体"/>
        <family val="3"/>
        <charset val="134"/>
      </rPr>
      <t>项目</t>
    </r>
  </si>
  <si>
    <r>
      <rPr>
        <b/>
        <sz val="12"/>
        <color indexed="8"/>
        <rFont val="宋体"/>
        <family val="3"/>
        <charset val="134"/>
      </rPr>
      <t>上半年人数</t>
    </r>
  </si>
  <si>
    <r>
      <rPr>
        <b/>
        <sz val="12"/>
        <color indexed="8"/>
        <rFont val="宋体"/>
        <family val="3"/>
        <charset val="134"/>
      </rPr>
      <t>下半年人数</t>
    </r>
  </si>
  <si>
    <r>
      <rPr>
        <b/>
        <sz val="12"/>
        <color indexed="8"/>
        <rFont val="宋体"/>
        <family val="3"/>
        <charset val="134"/>
      </rPr>
      <t>核算数</t>
    </r>
  </si>
  <si>
    <r>
      <rPr>
        <b/>
        <sz val="12"/>
        <color indexed="8"/>
        <rFont val="宋体"/>
        <family val="3"/>
        <charset val="134"/>
      </rPr>
      <t>限额数</t>
    </r>
  </si>
  <si>
    <r>
      <rPr>
        <b/>
        <sz val="12"/>
        <color indexed="8"/>
        <rFont val="宋体"/>
        <family val="3"/>
        <charset val="134"/>
      </rPr>
      <t>核减数</t>
    </r>
  </si>
  <si>
    <r>
      <rPr>
        <b/>
        <sz val="12"/>
        <color indexed="8"/>
        <rFont val="宋体"/>
        <family val="3"/>
        <charset val="134"/>
      </rPr>
      <t>教职工人数</t>
    </r>
  </si>
  <si>
    <t>（一）在职教职工人数</t>
  </si>
  <si>
    <r>
      <rPr>
        <sz val="12"/>
        <color rgb="FF000000"/>
        <rFont val="Times New Roman"/>
        <family val="1"/>
      </rPr>
      <t xml:space="preserve">             </t>
    </r>
    <r>
      <rPr>
        <sz val="12"/>
        <color indexed="8"/>
        <rFont val="宋体"/>
        <family val="3"/>
        <charset val="134"/>
      </rPr>
      <t>小学部</t>
    </r>
  </si>
  <si>
    <r>
      <rPr>
        <sz val="12"/>
        <color rgb="FF000000"/>
        <rFont val="Times New Roman"/>
        <family val="1"/>
      </rPr>
      <t xml:space="preserve">            </t>
    </r>
    <r>
      <rPr>
        <sz val="12"/>
        <color indexed="8"/>
        <rFont val="宋体"/>
        <family val="3"/>
        <charset val="134"/>
      </rPr>
      <t>初中部</t>
    </r>
  </si>
  <si>
    <r>
      <rPr>
        <sz val="12"/>
        <color rgb="FF000000"/>
        <rFont val="Times New Roman"/>
        <family val="1"/>
      </rPr>
      <t xml:space="preserve">            </t>
    </r>
    <r>
      <rPr>
        <sz val="12"/>
        <color indexed="8"/>
        <rFont val="宋体"/>
        <family val="3"/>
        <charset val="134"/>
      </rPr>
      <t>高中部</t>
    </r>
  </si>
  <si>
    <r>
      <rPr>
        <b/>
        <sz val="12"/>
        <color theme="1"/>
        <rFont val="Times New Roman"/>
        <family val="1"/>
      </rPr>
      <t>2019</t>
    </r>
    <r>
      <rPr>
        <b/>
        <sz val="12"/>
        <color indexed="8"/>
        <rFont val="宋体"/>
        <family val="3"/>
        <charset val="134"/>
      </rPr>
      <t>年上报数</t>
    </r>
  </si>
  <si>
    <r>
      <rPr>
        <b/>
        <sz val="12"/>
        <color indexed="8"/>
        <rFont val="宋体"/>
        <family val="3"/>
        <charset val="134"/>
      </rPr>
      <t>最高限额</t>
    </r>
  </si>
  <si>
    <r>
      <rPr>
        <b/>
        <sz val="12"/>
        <color theme="1"/>
        <rFont val="Times New Roman"/>
        <family val="1"/>
      </rPr>
      <t>2019</t>
    </r>
    <r>
      <rPr>
        <b/>
        <sz val="12"/>
        <color indexed="8"/>
        <rFont val="宋体"/>
        <family val="3"/>
        <charset val="134"/>
      </rPr>
      <t>年核减数</t>
    </r>
  </si>
  <si>
    <r>
      <rPr>
        <b/>
        <sz val="12"/>
        <color indexed="8"/>
        <rFont val="宋体"/>
        <family val="3"/>
        <charset val="134"/>
      </rPr>
      <t>最低限额</t>
    </r>
  </si>
  <si>
    <t>2019年核增数</t>
  </si>
  <si>
    <t>比列</t>
  </si>
  <si>
    <r>
      <rPr>
        <sz val="12"/>
        <rFont val="宋体"/>
        <family val="3"/>
        <charset val="134"/>
      </rPr>
      <t>职工薪酬</t>
    </r>
  </si>
  <si>
    <r>
      <rPr>
        <sz val="12"/>
        <rFont val="宋体"/>
        <family val="3"/>
        <charset val="134"/>
      </rPr>
      <t>职工福利费</t>
    </r>
  </si>
  <si>
    <r>
      <rPr>
        <sz val="12"/>
        <rFont val="宋体"/>
        <family val="3"/>
        <charset val="134"/>
      </rPr>
      <t>社会保障费</t>
    </r>
    <r>
      <rPr>
        <sz val="12"/>
        <rFont val="Times New Roman"/>
        <family val="1"/>
      </rPr>
      <t>(</t>
    </r>
    <r>
      <rPr>
        <sz val="12"/>
        <rFont val="宋体"/>
        <family val="3"/>
        <charset val="134"/>
      </rPr>
      <t>五险</t>
    </r>
    <r>
      <rPr>
        <sz val="12"/>
        <rFont val="Times New Roman"/>
        <family val="1"/>
      </rPr>
      <t>)</t>
    </r>
  </si>
  <si>
    <r>
      <rPr>
        <sz val="12"/>
        <rFont val="宋体"/>
        <family val="3"/>
        <charset val="134"/>
      </rPr>
      <t>住房公积金</t>
    </r>
  </si>
  <si>
    <r>
      <rPr>
        <sz val="12"/>
        <rFont val="宋体"/>
        <family val="3"/>
        <charset val="134"/>
      </rPr>
      <t>工会经费</t>
    </r>
  </si>
  <si>
    <r>
      <rPr>
        <sz val="12"/>
        <rFont val="宋体"/>
        <family val="3"/>
        <charset val="134"/>
      </rPr>
      <t>职工教育经费</t>
    </r>
  </si>
  <si>
    <t>其他</t>
  </si>
  <si>
    <r>
      <rPr>
        <b/>
        <sz val="12"/>
        <color theme="1"/>
        <rFont val="Times New Roman"/>
        <family val="1"/>
      </rPr>
      <t>2020</t>
    </r>
    <r>
      <rPr>
        <b/>
        <sz val="12"/>
        <color indexed="8"/>
        <rFont val="宋体"/>
        <family val="3"/>
        <charset val="134"/>
      </rPr>
      <t>年上报数</t>
    </r>
  </si>
  <si>
    <r>
      <rPr>
        <b/>
        <sz val="12"/>
        <color theme="1"/>
        <rFont val="Times New Roman"/>
        <family val="1"/>
      </rPr>
      <t>2020</t>
    </r>
    <r>
      <rPr>
        <b/>
        <sz val="12"/>
        <color indexed="8"/>
        <rFont val="宋体"/>
        <family val="3"/>
        <charset val="134"/>
      </rPr>
      <t>年核减数</t>
    </r>
  </si>
  <si>
    <t>2020年核增数</t>
  </si>
  <si>
    <r>
      <rPr>
        <b/>
        <sz val="12"/>
        <color theme="1"/>
        <rFont val="Times New Roman"/>
        <family val="1"/>
      </rPr>
      <t>2021</t>
    </r>
    <r>
      <rPr>
        <b/>
        <sz val="12"/>
        <color indexed="8"/>
        <rFont val="宋体"/>
        <family val="3"/>
        <charset val="134"/>
      </rPr>
      <t>年上报数</t>
    </r>
  </si>
  <si>
    <r>
      <rPr>
        <b/>
        <sz val="12"/>
        <color theme="1"/>
        <rFont val="Times New Roman"/>
        <family val="1"/>
      </rPr>
      <t>2021</t>
    </r>
    <r>
      <rPr>
        <b/>
        <sz val="12"/>
        <color indexed="8"/>
        <rFont val="宋体"/>
        <family val="3"/>
        <charset val="134"/>
      </rPr>
      <t>年核减数</t>
    </r>
  </si>
  <si>
    <t>2021年核增数</t>
  </si>
  <si>
    <t>学校固定资产折旧计算表</t>
  </si>
  <si>
    <r>
      <rPr>
        <b/>
        <sz val="12"/>
        <color indexed="8"/>
        <rFont val="宋体"/>
        <family val="3"/>
        <charset val="134"/>
      </rPr>
      <t>项</t>
    </r>
    <r>
      <rPr>
        <b/>
        <sz val="12"/>
        <color indexed="8"/>
        <rFont val="Times New Roman"/>
        <family val="1"/>
      </rPr>
      <t xml:space="preserve"> </t>
    </r>
    <r>
      <rPr>
        <b/>
        <sz val="12"/>
        <color indexed="8"/>
        <rFont val="宋体"/>
        <family val="3"/>
        <charset val="134"/>
      </rPr>
      <t>目</t>
    </r>
  </si>
  <si>
    <r>
      <rPr>
        <b/>
        <sz val="12"/>
        <rFont val="宋体"/>
        <family val="3"/>
        <charset val="134"/>
      </rPr>
      <t>原值</t>
    </r>
  </si>
  <si>
    <r>
      <rPr>
        <b/>
        <sz val="12"/>
        <rFont val="宋体"/>
        <family val="3"/>
        <charset val="134"/>
      </rPr>
      <t>折旧年限</t>
    </r>
  </si>
  <si>
    <r>
      <rPr>
        <b/>
        <sz val="12"/>
        <rFont val="宋体"/>
        <family val="3"/>
        <charset val="134"/>
      </rPr>
      <t>残值率</t>
    </r>
  </si>
  <si>
    <r>
      <rPr>
        <b/>
        <sz val="12"/>
        <rFont val="宋体"/>
        <family val="3"/>
        <charset val="134"/>
      </rPr>
      <t>年折旧额</t>
    </r>
  </si>
  <si>
    <r>
      <rPr>
        <b/>
        <sz val="12"/>
        <rFont val="宋体"/>
        <family val="3"/>
        <charset val="134"/>
      </rPr>
      <t>固定资产年末总值（元）</t>
    </r>
  </si>
  <si>
    <r>
      <rPr>
        <b/>
        <sz val="12"/>
        <rFont val="宋体"/>
        <family val="3"/>
        <charset val="134"/>
      </rPr>
      <t>一、房屋及构筑物</t>
    </r>
  </si>
  <si>
    <r>
      <rPr>
        <sz val="12"/>
        <color rgb="FF000000"/>
        <rFont val="Times New Roman"/>
        <family val="1"/>
      </rPr>
      <t>1.</t>
    </r>
    <r>
      <rPr>
        <sz val="12"/>
        <color rgb="FF000000"/>
        <rFont val="宋体"/>
        <family val="3"/>
        <charset val="134"/>
      </rPr>
      <t>房屋（装修）</t>
    </r>
  </si>
  <si>
    <r>
      <rPr>
        <sz val="12"/>
        <color rgb="FF000000"/>
        <rFont val="Times New Roman"/>
        <family val="1"/>
      </rPr>
      <t>2.</t>
    </r>
    <r>
      <rPr>
        <sz val="12"/>
        <color indexed="8"/>
        <rFont val="宋体"/>
        <family val="3"/>
        <charset val="134"/>
      </rPr>
      <t>简易房</t>
    </r>
  </si>
  <si>
    <r>
      <rPr>
        <sz val="12"/>
        <color rgb="FF000000"/>
        <rFont val="Times New Roman"/>
        <family val="1"/>
      </rPr>
      <t>3.</t>
    </r>
    <r>
      <rPr>
        <sz val="12"/>
        <color indexed="8"/>
        <rFont val="宋体"/>
        <family val="3"/>
        <charset val="134"/>
      </rPr>
      <t>房屋附属设施</t>
    </r>
  </si>
  <si>
    <r>
      <rPr>
        <sz val="12"/>
        <color rgb="FF000000"/>
        <rFont val="Times New Roman"/>
        <family val="1"/>
      </rPr>
      <t>4.</t>
    </r>
    <r>
      <rPr>
        <sz val="12"/>
        <color indexed="8"/>
        <rFont val="宋体"/>
        <family val="3"/>
        <charset val="134"/>
      </rPr>
      <t>构筑物</t>
    </r>
  </si>
  <si>
    <r>
      <rPr>
        <b/>
        <sz val="12"/>
        <color indexed="8"/>
        <rFont val="宋体"/>
        <family val="3"/>
        <charset val="134"/>
      </rPr>
      <t>二、通用设备</t>
    </r>
  </si>
  <si>
    <r>
      <rPr>
        <sz val="12"/>
        <color rgb="FF000000"/>
        <rFont val="Times New Roman"/>
        <family val="1"/>
      </rPr>
      <t>1.</t>
    </r>
    <r>
      <rPr>
        <sz val="12"/>
        <color indexed="8"/>
        <rFont val="宋体"/>
        <family val="3"/>
        <charset val="134"/>
      </rPr>
      <t>计算机设备</t>
    </r>
  </si>
  <si>
    <r>
      <rPr>
        <sz val="12"/>
        <color rgb="FF000000"/>
        <rFont val="Times New Roman"/>
        <family val="1"/>
      </rPr>
      <t>2.</t>
    </r>
    <r>
      <rPr>
        <sz val="12"/>
        <color indexed="8"/>
        <rFont val="宋体"/>
        <family val="3"/>
        <charset val="134"/>
      </rPr>
      <t>办公设备</t>
    </r>
  </si>
  <si>
    <r>
      <rPr>
        <sz val="12"/>
        <color rgb="FF000000"/>
        <rFont val="Times New Roman"/>
        <family val="1"/>
      </rPr>
      <t>3.</t>
    </r>
    <r>
      <rPr>
        <sz val="12"/>
        <color indexed="8"/>
        <rFont val="宋体"/>
        <family val="3"/>
        <charset val="134"/>
      </rPr>
      <t>车辆</t>
    </r>
  </si>
  <si>
    <r>
      <rPr>
        <sz val="12"/>
        <color rgb="FF000000"/>
        <rFont val="Times New Roman"/>
        <family val="1"/>
      </rPr>
      <t>4.</t>
    </r>
    <r>
      <rPr>
        <sz val="12"/>
        <color indexed="8"/>
        <rFont val="宋体"/>
        <family val="3"/>
        <charset val="134"/>
      </rPr>
      <t>图书档案设备</t>
    </r>
  </si>
  <si>
    <r>
      <rPr>
        <sz val="12"/>
        <color rgb="FF000000"/>
        <rFont val="Times New Roman"/>
        <family val="1"/>
      </rPr>
      <t>5.</t>
    </r>
    <r>
      <rPr>
        <sz val="12"/>
        <color indexed="8"/>
        <rFont val="宋体"/>
        <family val="3"/>
        <charset val="134"/>
      </rPr>
      <t>机械设备</t>
    </r>
  </si>
  <si>
    <r>
      <rPr>
        <sz val="12"/>
        <color rgb="FF000000"/>
        <rFont val="Times New Roman"/>
        <family val="1"/>
      </rPr>
      <t>6.</t>
    </r>
    <r>
      <rPr>
        <sz val="12"/>
        <color indexed="8"/>
        <rFont val="宋体"/>
        <family val="3"/>
        <charset val="134"/>
      </rPr>
      <t>电气设备</t>
    </r>
  </si>
  <si>
    <r>
      <rPr>
        <sz val="12"/>
        <color rgb="FF000000"/>
        <rFont val="Times New Roman"/>
        <family val="1"/>
      </rPr>
      <t>7.</t>
    </r>
    <r>
      <rPr>
        <sz val="12"/>
        <color indexed="8"/>
        <rFont val="宋体"/>
        <family val="3"/>
        <charset val="134"/>
      </rPr>
      <t>通信设备</t>
    </r>
  </si>
  <si>
    <r>
      <rPr>
        <sz val="12"/>
        <color rgb="FF000000"/>
        <rFont val="Times New Roman"/>
        <family val="1"/>
      </rPr>
      <t>8.</t>
    </r>
    <r>
      <rPr>
        <sz val="12"/>
        <color indexed="8"/>
        <rFont val="宋体"/>
        <family val="3"/>
        <charset val="134"/>
      </rPr>
      <t>广播、电视、电影设备</t>
    </r>
  </si>
  <si>
    <r>
      <rPr>
        <sz val="12"/>
        <color rgb="FF000000"/>
        <rFont val="Times New Roman"/>
        <family val="1"/>
      </rPr>
      <t>9.</t>
    </r>
    <r>
      <rPr>
        <sz val="12"/>
        <color indexed="8"/>
        <rFont val="宋体"/>
        <family val="3"/>
        <charset val="134"/>
      </rPr>
      <t>仪器仪表</t>
    </r>
  </si>
  <si>
    <r>
      <rPr>
        <sz val="12"/>
        <color rgb="FF000000"/>
        <rFont val="Times New Roman"/>
        <family val="1"/>
      </rPr>
      <t>10.</t>
    </r>
    <r>
      <rPr>
        <sz val="12"/>
        <color indexed="8"/>
        <rFont val="宋体"/>
        <family val="3"/>
        <charset val="134"/>
      </rPr>
      <t>电子和通信测量设备、</t>
    </r>
  </si>
  <si>
    <r>
      <rPr>
        <sz val="12"/>
        <color rgb="FF000000"/>
        <rFont val="Times New Roman"/>
        <family val="1"/>
      </rPr>
      <t>11.</t>
    </r>
    <r>
      <rPr>
        <sz val="12"/>
        <color indexed="8"/>
        <rFont val="宋体"/>
        <family val="3"/>
        <charset val="134"/>
      </rPr>
      <t>计量标准器具及量具、衡器</t>
    </r>
  </si>
  <si>
    <r>
      <rPr>
        <b/>
        <sz val="12"/>
        <color indexed="8"/>
        <rFont val="宋体"/>
        <family val="3"/>
        <charset val="134"/>
      </rPr>
      <t>三、专用设备</t>
    </r>
  </si>
  <si>
    <r>
      <rPr>
        <sz val="12"/>
        <color rgb="FF000000"/>
        <rFont val="Times New Roman"/>
        <family val="1"/>
      </rPr>
      <t>1.</t>
    </r>
    <r>
      <rPr>
        <sz val="12"/>
        <color indexed="8"/>
        <rFont val="宋体"/>
        <family val="3"/>
        <charset val="134"/>
      </rPr>
      <t>专用仪器仪表</t>
    </r>
  </si>
  <si>
    <r>
      <rPr>
        <sz val="12"/>
        <color rgb="FF000000"/>
        <rFont val="Times New Roman"/>
        <family val="1"/>
      </rPr>
      <t>2.</t>
    </r>
    <r>
      <rPr>
        <sz val="12"/>
        <color indexed="8"/>
        <rFont val="宋体"/>
        <family val="3"/>
        <charset val="134"/>
      </rPr>
      <t>文艺设备</t>
    </r>
  </si>
  <si>
    <r>
      <rPr>
        <sz val="12"/>
        <color rgb="FF000000"/>
        <rFont val="Times New Roman"/>
        <family val="1"/>
      </rPr>
      <t>3.</t>
    </r>
    <r>
      <rPr>
        <sz val="12"/>
        <color indexed="8"/>
        <rFont val="宋体"/>
        <family val="3"/>
        <charset val="134"/>
      </rPr>
      <t>体育设备</t>
    </r>
  </si>
  <si>
    <r>
      <rPr>
        <sz val="12"/>
        <color rgb="FF000000"/>
        <rFont val="Times New Roman"/>
        <family val="1"/>
      </rPr>
      <t>4.</t>
    </r>
    <r>
      <rPr>
        <sz val="12"/>
        <color indexed="8"/>
        <rFont val="宋体"/>
        <family val="3"/>
        <charset val="134"/>
      </rPr>
      <t>娱乐设备</t>
    </r>
  </si>
  <si>
    <r>
      <rPr>
        <sz val="12"/>
        <color rgb="FF000000"/>
        <rFont val="Times New Roman"/>
        <family val="1"/>
      </rPr>
      <t>5.</t>
    </r>
    <r>
      <rPr>
        <sz val="12"/>
        <color indexed="8"/>
        <rFont val="宋体"/>
        <family val="3"/>
        <charset val="134"/>
      </rPr>
      <t>公安专用设备</t>
    </r>
  </si>
  <si>
    <r>
      <rPr>
        <sz val="12"/>
        <color rgb="FF000000"/>
        <rFont val="Times New Roman"/>
        <family val="1"/>
      </rPr>
      <t>6.</t>
    </r>
    <r>
      <rPr>
        <sz val="12"/>
        <color indexed="8"/>
        <rFont val="宋体"/>
        <family val="3"/>
        <charset val="134"/>
      </rPr>
      <t>其他专用设备</t>
    </r>
  </si>
  <si>
    <r>
      <rPr>
        <b/>
        <sz val="12"/>
        <color indexed="8"/>
        <rFont val="宋体"/>
        <family val="3"/>
        <charset val="134"/>
      </rPr>
      <t>四、家具、用具及装具</t>
    </r>
  </si>
  <si>
    <r>
      <rPr>
        <sz val="12"/>
        <color rgb="FF000000"/>
        <rFont val="Times New Roman"/>
        <family val="1"/>
      </rPr>
      <t>1.</t>
    </r>
    <r>
      <rPr>
        <sz val="12"/>
        <color indexed="8"/>
        <rFont val="宋体"/>
        <family val="3"/>
        <charset val="134"/>
      </rPr>
      <t>家具</t>
    </r>
  </si>
  <si>
    <r>
      <rPr>
        <sz val="12"/>
        <color indexed="8"/>
        <rFont val="宋体"/>
        <family val="3"/>
        <charset val="134"/>
      </rPr>
      <t>其中：学生用家具（教学用）</t>
    </r>
  </si>
  <si>
    <r>
      <rPr>
        <sz val="12"/>
        <color rgb="FF000000"/>
        <rFont val="Times New Roman"/>
        <family val="1"/>
      </rPr>
      <t>2.</t>
    </r>
    <r>
      <rPr>
        <sz val="12"/>
        <color indexed="8"/>
        <rFont val="宋体"/>
        <family val="3"/>
        <charset val="134"/>
      </rPr>
      <t>用具和装具</t>
    </r>
  </si>
  <si>
    <t>承 诺 书</t>
  </si>
  <si>
    <r>
      <rPr>
        <sz val="15"/>
        <color theme="1"/>
        <rFont val="Times New Roman"/>
        <family val="1"/>
      </rPr>
      <t xml:space="preserve">        </t>
    </r>
    <r>
      <rPr>
        <sz val="15"/>
        <color theme="1"/>
        <rFont val="宋体"/>
        <family val="3"/>
        <charset val="134"/>
      </rPr>
      <t>根据《政府制定价格成本监审办法》（国家发展和改革委员会第</t>
    </r>
    <r>
      <rPr>
        <sz val="15"/>
        <color theme="1"/>
        <rFont val="Times New Roman"/>
        <family val="1"/>
      </rPr>
      <t>8</t>
    </r>
    <r>
      <rPr>
        <sz val="15"/>
        <color theme="1"/>
        <rFont val="宋体"/>
        <family val="3"/>
        <charset val="134"/>
      </rPr>
      <t>号令）的要求，我校就湖南省民办中小学校教育培养定价成本监审所提供的成本费用资料及数据郑重承诺如下：</t>
    </r>
  </si>
  <si>
    <t xml:space="preserve">    一、提供的成本所需资料、数据是合法、真实、完整的；</t>
  </si>
  <si>
    <t xml:space="preserve">    二、如因我校提供的资料不合法、不真实、不完整引起的一切后果，由本校自行承担。</t>
  </si>
  <si>
    <r>
      <rPr>
        <sz val="15"/>
        <color theme="1"/>
        <rFont val="Times New Roman"/>
        <family val="1"/>
      </rPr>
      <t xml:space="preserve">                                                    </t>
    </r>
    <r>
      <rPr>
        <sz val="15"/>
        <color theme="1"/>
        <rFont val="宋体"/>
        <family val="3"/>
        <charset val="134"/>
      </rPr>
      <t>财务负责人员（签字）：</t>
    </r>
  </si>
  <si>
    <t xml:space="preserve">                              法人代表（签字）：</t>
  </si>
  <si>
    <r>
      <rPr>
        <sz val="15"/>
        <color theme="1"/>
        <rFont val="Times New Roman"/>
        <family val="1"/>
      </rPr>
      <t xml:space="preserve">                                   </t>
    </r>
    <r>
      <rPr>
        <sz val="15"/>
        <color theme="1"/>
        <rFont val="宋体"/>
        <family val="3"/>
        <charset val="134"/>
      </rPr>
      <t>年</t>
    </r>
    <r>
      <rPr>
        <sz val="15"/>
        <color theme="1"/>
        <rFont val="Times New Roman"/>
        <family val="1"/>
      </rPr>
      <t xml:space="preserve">     </t>
    </r>
    <r>
      <rPr>
        <sz val="15"/>
        <color theme="1"/>
        <rFont val="宋体"/>
        <family val="3"/>
        <charset val="134"/>
      </rPr>
      <t>月</t>
    </r>
    <r>
      <rPr>
        <sz val="16"/>
        <color theme="1"/>
        <rFont val="Times New Roman"/>
        <family val="1"/>
      </rPr>
      <t xml:space="preserve">     </t>
    </r>
    <r>
      <rPr>
        <sz val="16"/>
        <color theme="1"/>
        <rFont val="宋体"/>
        <family val="3"/>
        <charset val="134"/>
      </rPr>
      <t>日</t>
    </r>
  </si>
  <si>
    <t>该校是单一小学教育，故标准学生数就是核定数</t>
    <phoneticPr fontId="32" type="noConversion"/>
  </si>
  <si>
    <t>2019年紫霞新教育小学教职工人数核定表</t>
    <phoneticPr fontId="32" type="noConversion"/>
  </si>
  <si>
    <t>2020年紫霞新教育小学教职工人数核定表</t>
    <phoneticPr fontId="32" type="noConversion"/>
  </si>
  <si>
    <r>
      <rPr>
        <sz val="12"/>
        <rFont val="宋体"/>
        <family val="3"/>
        <charset val="134"/>
      </rPr>
      <t>小计</t>
    </r>
    <phoneticPr fontId="32" type="noConversion"/>
  </si>
  <si>
    <r>
      <t xml:space="preserve">    2.</t>
    </r>
    <r>
      <rPr>
        <sz val="12"/>
        <color rgb="FF000000"/>
        <rFont val="宋体"/>
        <family val="3"/>
        <charset val="134"/>
      </rPr>
      <t>书籍资料</t>
    </r>
    <phoneticPr fontId="32" type="noConversion"/>
  </si>
  <si>
    <r>
      <t xml:space="preserve">    8.</t>
    </r>
    <r>
      <rPr>
        <sz val="12"/>
        <color rgb="FF000000"/>
        <rFont val="宋体"/>
        <family val="3"/>
        <charset val="134"/>
      </rPr>
      <t>招生及印刷</t>
    </r>
    <phoneticPr fontId="32" type="noConversion"/>
  </si>
  <si>
    <r>
      <t xml:space="preserve">    </t>
    </r>
    <r>
      <rPr>
        <sz val="12"/>
        <rFont val="宋体"/>
        <family val="3"/>
        <charset val="134"/>
      </rPr>
      <t>三年平均生均教育培养成本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phoneticPr fontId="32" type="noConversion"/>
  </si>
  <si>
    <t>祁阳市紫霞新教育小学</t>
    <phoneticPr fontId="32" type="noConversion"/>
  </si>
  <si>
    <t>紫霞新教育小学基本情况表</t>
    <phoneticPr fontId="32" type="noConversion"/>
  </si>
  <si>
    <t>紫霞新教育小学收入情况表</t>
    <phoneticPr fontId="32" type="noConversion"/>
  </si>
  <si>
    <t>紫霞新教育小学教育成本归集表</t>
    <phoneticPr fontId="32" type="noConversion"/>
  </si>
  <si>
    <t>紫霞新教育小学教育培养成本核定表</t>
    <phoneticPr fontId="32" type="noConversion"/>
  </si>
  <si>
    <t>紫霞新教育小学学生人数核定表</t>
    <phoneticPr fontId="32" type="noConversion"/>
  </si>
  <si>
    <t>紫霞新教育小学职工薪酬核定表</t>
    <phoneticPr fontId="32" type="noConversion"/>
  </si>
  <si>
    <t>紫霞新教育小学固定资产折旧核定表</t>
    <phoneticPr fontId="32" type="noConversion"/>
  </si>
</sst>
</file>

<file path=xl/styles.xml><?xml version="1.0" encoding="utf-8"?>
<styleSheet xmlns="http://schemas.openxmlformats.org/spreadsheetml/2006/main">
  <numFmts count="5">
    <numFmt numFmtId="43" formatCode="_ * #,##0.00_ ;_ * \-#,##0.00_ ;_ * &quot;-&quot;??_ ;_ @_ "/>
    <numFmt numFmtId="176" formatCode="#,##0.00_ "/>
    <numFmt numFmtId="177" formatCode="0_ "/>
    <numFmt numFmtId="178" formatCode="#,##0.00_);[Red]\(#,##0.00\)"/>
    <numFmt numFmtId="179" formatCode="0.00_);[Red]\(0.00\)"/>
  </numFmts>
  <fonts count="34">
    <font>
      <sz val="11"/>
      <color theme="1"/>
      <name val="宋体"/>
      <charset val="134"/>
      <scheme val="minor"/>
    </font>
    <font>
      <b/>
      <sz val="26"/>
      <color theme="1"/>
      <name val="方正黑体_GBK"/>
      <charset val="134"/>
    </font>
    <font>
      <sz val="15"/>
      <color theme="1"/>
      <name val="宋体"/>
      <family val="3"/>
      <charset val="134"/>
    </font>
    <font>
      <sz val="15"/>
      <color theme="1"/>
      <name val="Calibri"/>
      <family val="2"/>
    </font>
    <font>
      <sz val="15"/>
      <color theme="1"/>
      <name val="Times New Roman"/>
      <family val="1"/>
    </font>
    <font>
      <b/>
      <sz val="20"/>
      <color rgb="FF000000"/>
      <name val="方正小标宋简体"/>
      <charset val="134"/>
    </font>
    <font>
      <b/>
      <sz val="12"/>
      <color rgb="FF000000"/>
      <name val="Times New Roman"/>
      <family val="1"/>
    </font>
    <font>
      <b/>
      <sz val="12"/>
      <name val="Times New Roman"/>
      <family val="1"/>
    </font>
    <font>
      <sz val="12"/>
      <name val="Times New Roman"/>
      <family val="1"/>
    </font>
    <font>
      <sz val="12"/>
      <color rgb="FF000000"/>
      <name val="Times New Roman"/>
      <family val="1"/>
    </font>
    <font>
      <b/>
      <sz val="20"/>
      <name val="方正小标宋简体"/>
      <charset val="134"/>
    </font>
    <font>
      <sz val="12"/>
      <name val="宋体"/>
      <family val="3"/>
      <charset val="134"/>
    </font>
    <font>
      <b/>
      <sz val="12"/>
      <color theme="1"/>
      <name val="Times New Roman"/>
      <family val="1"/>
    </font>
    <font>
      <b/>
      <sz val="12"/>
      <name val="宋体"/>
      <family val="3"/>
      <charset val="134"/>
    </font>
    <font>
      <b/>
      <sz val="11"/>
      <color theme="1"/>
      <name val="宋体"/>
      <family val="3"/>
      <charset val="134"/>
      <scheme val="minor"/>
    </font>
    <font>
      <sz val="12"/>
      <color rgb="FF000000"/>
      <name val="宋体"/>
      <family val="3"/>
      <charset val="134"/>
    </font>
    <font>
      <sz val="16"/>
      <name val="Times New Roman"/>
      <family val="1"/>
    </font>
    <font>
      <b/>
      <sz val="10"/>
      <name val="Times New Roman"/>
      <family val="1"/>
    </font>
    <font>
      <sz val="12"/>
      <color indexed="8"/>
      <name val="Times New Roman"/>
      <family val="1"/>
    </font>
    <font>
      <b/>
      <sz val="12"/>
      <color indexed="8"/>
      <name val="Times New Roman"/>
      <family val="1"/>
    </font>
    <font>
      <sz val="16"/>
      <name val="黑体"/>
      <family val="3"/>
      <charset val="134"/>
    </font>
    <font>
      <sz val="10"/>
      <name val="Times New Roman"/>
      <family val="1"/>
    </font>
    <font>
      <sz val="12"/>
      <color theme="1"/>
      <name val="宋体"/>
      <family val="3"/>
      <charset val="134"/>
    </font>
    <font>
      <sz val="16"/>
      <color rgb="FF000000"/>
      <name val="方正楷体简体"/>
      <charset val="134"/>
    </font>
    <font>
      <sz val="12"/>
      <name val="Calibri"/>
      <family val="2"/>
    </font>
    <font>
      <sz val="11"/>
      <color theme="1"/>
      <name val="宋体"/>
      <family val="3"/>
      <charset val="134"/>
      <scheme val="minor"/>
    </font>
    <font>
      <sz val="16"/>
      <color theme="1"/>
      <name val="Times New Roman"/>
      <family val="1"/>
    </font>
    <font>
      <sz val="16"/>
      <color theme="1"/>
      <name val="宋体"/>
      <family val="3"/>
      <charset val="134"/>
    </font>
    <font>
      <b/>
      <sz val="12"/>
      <color indexed="8"/>
      <name val="宋体"/>
      <family val="3"/>
      <charset val="134"/>
    </font>
    <font>
      <sz val="12"/>
      <color indexed="8"/>
      <name val="宋体"/>
      <family val="3"/>
      <charset val="134"/>
    </font>
    <font>
      <sz val="16"/>
      <name val="宋体"/>
      <family val="3"/>
      <charset val="134"/>
    </font>
    <font>
      <sz val="11"/>
      <color theme="1"/>
      <name val="宋体"/>
      <family val="3"/>
      <charset val="134"/>
      <scheme val="minor"/>
    </font>
    <font>
      <sz val="9"/>
      <name val="宋体"/>
      <family val="3"/>
      <charset val="134"/>
      <scheme val="minor"/>
    </font>
    <font>
      <sz val="12"/>
      <color theme="1"/>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medium">
        <color rgb="FF000000"/>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9" fontId="31" fillId="0" borderId="0" applyFont="0" applyFill="0" applyBorder="0" applyAlignment="0" applyProtection="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cellStyleXfs>
  <cellXfs count="15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center" vertical="center"/>
    </xf>
    <xf numFmtId="0" fontId="6" fillId="0" borderId="1" xfId="3" applyFont="1" applyBorder="1" applyAlignment="1">
      <alignment horizontal="center" vertical="center" wrapText="1"/>
    </xf>
    <xf numFmtId="0" fontId="7" fillId="0" borderId="1" xfId="3" applyFont="1" applyBorder="1" applyAlignment="1">
      <alignment horizontal="center" vertical="center" wrapText="1"/>
    </xf>
    <xf numFmtId="0" fontId="7" fillId="0" borderId="1" xfId="3" applyFont="1" applyFill="1" applyBorder="1" applyAlignment="1" applyProtection="1">
      <alignment vertical="center" wrapText="1"/>
    </xf>
    <xf numFmtId="176" fontId="8" fillId="0" borderId="1" xfId="3" applyNumberFormat="1" applyFont="1" applyBorder="1" applyAlignment="1">
      <alignment vertical="center" wrapText="1"/>
    </xf>
    <xf numFmtId="0" fontId="8" fillId="0" borderId="1" xfId="3" applyFont="1" applyBorder="1" applyAlignment="1">
      <alignment vertical="center" wrapText="1"/>
    </xf>
    <xf numFmtId="0" fontId="7" fillId="0" borderId="1" xfId="3" applyFont="1" applyFill="1" applyBorder="1" applyAlignment="1" applyProtection="1">
      <alignment horizontal="left" vertical="center" wrapText="1"/>
    </xf>
    <xf numFmtId="0" fontId="9" fillId="0" borderId="1" xfId="3" applyFont="1" applyBorder="1" applyAlignment="1">
      <alignment horizontal="justify" vertical="center" wrapText="1"/>
    </xf>
    <xf numFmtId="9" fontId="8" fillId="0" borderId="1" xfId="3" applyNumberFormat="1" applyFont="1" applyBorder="1" applyAlignment="1">
      <alignment vertical="center" wrapText="1"/>
    </xf>
    <xf numFmtId="10" fontId="8" fillId="0" borderId="1" xfId="3" applyNumberFormat="1" applyFont="1" applyBorder="1" applyAlignment="1">
      <alignment vertical="center" wrapText="1"/>
    </xf>
    <xf numFmtId="0" fontId="6" fillId="0" borderId="1" xfId="3" applyFont="1" applyBorder="1" applyAlignment="1">
      <alignment horizontal="justify" vertical="center" wrapText="1"/>
    </xf>
    <xf numFmtId="0" fontId="11" fillId="0" borderId="0" xfId="2" applyFont="1" applyFill="1" applyBorder="1" applyAlignment="1"/>
    <xf numFmtId="0" fontId="12" fillId="0" borderId="1" xfId="3" applyFont="1" applyFill="1" applyBorder="1" applyAlignment="1">
      <alignment horizontal="center" vertical="center"/>
    </xf>
    <xf numFmtId="43" fontId="12" fillId="0" borderId="1" xfId="4" applyNumberFormat="1" applyFont="1" applyFill="1" applyBorder="1" applyAlignment="1">
      <alignment horizontal="center" vertical="center"/>
    </xf>
    <xf numFmtId="43" fontId="7" fillId="0" borderId="1" xfId="4" applyNumberFormat="1" applyFont="1" applyFill="1" applyBorder="1" applyAlignment="1">
      <alignment horizontal="center" vertical="center"/>
    </xf>
    <xf numFmtId="43" fontId="13" fillId="0" borderId="1" xfId="4" applyNumberFormat="1" applyFont="1" applyFill="1" applyBorder="1" applyAlignment="1">
      <alignment horizontal="center" vertical="center"/>
    </xf>
    <xf numFmtId="0" fontId="14" fillId="0" borderId="1" xfId="0" applyFont="1" applyBorder="1" applyAlignment="1">
      <alignment horizontal="center" vertical="center"/>
    </xf>
    <xf numFmtId="0" fontId="8" fillId="0" borderId="1" xfId="3" applyFont="1" applyFill="1" applyBorder="1" applyAlignment="1">
      <alignment horizontal="left" vertical="center"/>
    </xf>
    <xf numFmtId="176" fontId="8" fillId="0" borderId="1" xfId="3" applyNumberFormat="1" applyFont="1" applyFill="1" applyBorder="1" applyAlignment="1">
      <alignment horizontal="center" vertical="center"/>
    </xf>
    <xf numFmtId="0" fontId="8" fillId="0" borderId="1" xfId="3" applyFont="1" applyBorder="1">
      <alignment vertical="center"/>
    </xf>
    <xf numFmtId="0" fontId="8" fillId="0" borderId="1" xfId="3" applyFont="1" applyFill="1" applyBorder="1" applyAlignment="1">
      <alignment vertical="center"/>
    </xf>
    <xf numFmtId="0" fontId="0" fillId="0" borderId="1" xfId="0" applyBorder="1">
      <alignment vertical="center"/>
    </xf>
    <xf numFmtId="9" fontId="8" fillId="0" borderId="1" xfId="3" applyNumberFormat="1" applyFont="1" applyFill="1" applyBorder="1" applyAlignment="1">
      <alignment vertical="center"/>
    </xf>
    <xf numFmtId="0" fontId="11" fillId="0" borderId="1" xfId="3" applyFont="1" applyFill="1" applyBorder="1" applyAlignment="1">
      <alignment horizontal="left" vertical="center"/>
    </xf>
    <xf numFmtId="10" fontId="8" fillId="0" borderId="1" xfId="3" applyNumberFormat="1" applyFont="1" applyFill="1" applyBorder="1" applyAlignment="1">
      <alignment vertical="center"/>
    </xf>
    <xf numFmtId="176" fontId="0" fillId="0" borderId="1" xfId="0" applyNumberFormat="1" applyBorder="1" applyAlignment="1">
      <alignment horizontal="center" vertical="center"/>
    </xf>
    <xf numFmtId="4" fontId="0" fillId="0" borderId="0" xfId="0" applyNumberFormat="1">
      <alignment vertical="center"/>
    </xf>
    <xf numFmtId="0" fontId="12" fillId="0" borderId="1" xfId="2" applyFont="1" applyFill="1" applyBorder="1" applyAlignment="1">
      <alignment horizontal="center" vertical="center" wrapText="1"/>
    </xf>
    <xf numFmtId="0" fontId="12" fillId="2" borderId="1" xfId="2" applyFont="1" applyFill="1" applyBorder="1" applyAlignment="1">
      <alignment horizontal="center" vertical="center"/>
    </xf>
    <xf numFmtId="0" fontId="12" fillId="0" borderId="2" xfId="2" applyFont="1" applyFill="1" applyBorder="1" applyAlignment="1">
      <alignment horizontal="center" vertical="center" wrapText="1"/>
    </xf>
    <xf numFmtId="0" fontId="8" fillId="0" borderId="0" xfId="2" applyFont="1" applyFill="1">
      <alignment vertical="center"/>
    </xf>
    <xf numFmtId="0" fontId="11" fillId="2" borderId="1" xfId="2" applyFont="1" applyFill="1" applyBorder="1" applyAlignment="1" applyProtection="1">
      <alignment horizontal="left" vertical="center"/>
    </xf>
    <xf numFmtId="0" fontId="8" fillId="0" borderId="1" xfId="2" applyFont="1" applyBorder="1" applyAlignment="1">
      <alignment horizontal="center" vertical="center"/>
    </xf>
    <xf numFmtId="177" fontId="8" fillId="0" borderId="1" xfId="2" applyNumberFormat="1" applyFont="1" applyBorder="1" applyAlignment="1">
      <alignment horizontal="center" vertical="center"/>
    </xf>
    <xf numFmtId="177" fontId="8" fillId="0" borderId="1" xfId="2" applyNumberFormat="1" applyFont="1" applyFill="1" applyBorder="1" applyAlignment="1">
      <alignment horizontal="center" vertical="center"/>
    </xf>
    <xf numFmtId="0" fontId="8" fillId="0" borderId="1" xfId="2" applyFont="1" applyFill="1" applyBorder="1" applyAlignment="1">
      <alignment horizontal="center" vertical="center"/>
    </xf>
    <xf numFmtId="0" fontId="8" fillId="2" borderId="1" xfId="2" applyFont="1" applyFill="1" applyBorder="1" applyAlignment="1" applyProtection="1">
      <alignment horizontal="left" vertical="center" indent="2"/>
    </xf>
    <xf numFmtId="176" fontId="9" fillId="2" borderId="1" xfId="2" applyNumberFormat="1" applyFont="1" applyFill="1" applyBorder="1" applyAlignment="1">
      <alignment horizontal="left" vertical="center"/>
    </xf>
    <xf numFmtId="176" fontId="15" fillId="2" borderId="1" xfId="2" applyNumberFormat="1" applyFont="1" applyFill="1" applyBorder="1" applyAlignment="1">
      <alignment horizontal="left" vertical="center"/>
    </xf>
    <xf numFmtId="0" fontId="8" fillId="0" borderId="2" xfId="2" applyFont="1" applyFill="1" applyBorder="1" applyAlignment="1">
      <alignment horizontal="center" vertical="center"/>
    </xf>
    <xf numFmtId="0" fontId="8" fillId="2" borderId="1" xfId="2" applyFont="1" applyFill="1" applyBorder="1">
      <alignment vertical="center"/>
    </xf>
    <xf numFmtId="0" fontId="8" fillId="0" borderId="1" xfId="2" applyFont="1" applyBorder="1">
      <alignment vertical="center"/>
    </xf>
    <xf numFmtId="0" fontId="16" fillId="0" borderId="0" xfId="2" applyFont="1" applyFill="1" applyAlignment="1" applyProtection="1">
      <alignment vertical="center" wrapText="1"/>
    </xf>
    <xf numFmtId="0" fontId="11" fillId="0" borderId="0" xfId="2">
      <alignment vertical="center"/>
    </xf>
    <xf numFmtId="0" fontId="13" fillId="0" borderId="6" xfId="2"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13" fillId="0" borderId="6" xfId="2" applyFont="1" applyFill="1" applyBorder="1" applyAlignment="1" applyProtection="1">
      <alignment horizontal="left" vertical="center"/>
    </xf>
    <xf numFmtId="0" fontId="8" fillId="0" borderId="1" xfId="2" applyFont="1" applyFill="1" applyBorder="1" applyAlignment="1" applyProtection="1">
      <alignment horizontal="center" vertical="center" wrapText="1"/>
    </xf>
    <xf numFmtId="0" fontId="8" fillId="0" borderId="6" xfId="2" applyFont="1" applyFill="1" applyBorder="1" applyAlignment="1" applyProtection="1">
      <alignment vertical="center"/>
    </xf>
    <xf numFmtId="177" fontId="8" fillId="0" borderId="1" xfId="2" applyNumberFormat="1" applyFont="1" applyFill="1" applyBorder="1" applyAlignment="1" applyProtection="1">
      <alignment horizontal="center" vertical="center" wrapText="1"/>
    </xf>
    <xf numFmtId="0" fontId="13" fillId="0" borderId="6" xfId="2" applyFont="1" applyFill="1" applyBorder="1" applyAlignment="1" applyProtection="1">
      <alignment vertical="center"/>
    </xf>
    <xf numFmtId="10" fontId="8" fillId="0" borderId="1" xfId="2" applyNumberFormat="1" applyFont="1" applyFill="1" applyBorder="1" applyAlignment="1" applyProtection="1">
      <alignment horizontal="center" vertical="center" wrapText="1"/>
    </xf>
    <xf numFmtId="0" fontId="11" fillId="0" borderId="6" xfId="2" applyFont="1" applyFill="1" applyBorder="1" applyAlignment="1" applyProtection="1">
      <alignment vertical="center"/>
    </xf>
    <xf numFmtId="9" fontId="8" fillId="0" borderId="1" xfId="1" applyFont="1" applyFill="1" applyBorder="1" applyAlignment="1" applyProtection="1">
      <alignment horizontal="center" vertical="center" wrapText="1"/>
    </xf>
    <xf numFmtId="176" fontId="8" fillId="0" borderId="1" xfId="2" applyNumberFormat="1" applyFont="1" applyFill="1" applyBorder="1" applyAlignment="1" applyProtection="1">
      <alignment horizontal="center" vertical="center" wrapText="1"/>
    </xf>
    <xf numFmtId="178" fontId="7" fillId="0" borderId="1" xfId="2" applyNumberFormat="1" applyFont="1" applyFill="1" applyBorder="1" applyAlignment="1" applyProtection="1">
      <alignment horizontal="right" vertical="center" wrapText="1"/>
    </xf>
    <xf numFmtId="178" fontId="8" fillId="0" borderId="1" xfId="2" applyNumberFormat="1" applyFont="1" applyFill="1" applyBorder="1" applyAlignment="1" applyProtection="1">
      <alignment horizontal="right" vertical="center" wrapText="1"/>
    </xf>
    <xf numFmtId="0" fontId="8" fillId="0" borderId="6" xfId="2" applyFont="1" applyFill="1" applyBorder="1" applyAlignment="1" applyProtection="1">
      <alignment horizontal="left" vertical="center"/>
    </xf>
    <xf numFmtId="176" fontId="8" fillId="0" borderId="1" xfId="2" applyNumberFormat="1" applyFont="1" applyFill="1" applyBorder="1" applyAlignment="1" applyProtection="1">
      <alignment horizontal="right" vertical="center" wrapText="1"/>
    </xf>
    <xf numFmtId="178" fontId="8" fillId="0" borderId="1" xfId="2" applyNumberFormat="1" applyFont="1" applyFill="1" applyBorder="1" applyAlignment="1" applyProtection="1">
      <alignment horizontal="center" vertical="center" wrapText="1"/>
    </xf>
    <xf numFmtId="0" fontId="16" fillId="0" borderId="0" xfId="2" applyFont="1">
      <alignment vertical="center"/>
    </xf>
    <xf numFmtId="0" fontId="8" fillId="0" borderId="0" xfId="2" applyFont="1" applyAlignment="1">
      <alignment horizontal="center" vertical="center"/>
    </xf>
    <xf numFmtId="0" fontId="7" fillId="2" borderId="1" xfId="2" applyFont="1" applyFill="1" applyBorder="1" applyAlignment="1" applyProtection="1">
      <alignment horizontal="center" vertical="center"/>
    </xf>
    <xf numFmtId="0" fontId="7" fillId="2" borderId="1" xfId="2" applyFont="1" applyFill="1" applyBorder="1" applyAlignment="1" applyProtection="1">
      <alignment vertical="center"/>
    </xf>
    <xf numFmtId="0" fontId="8" fillId="2" borderId="1" xfId="2" applyFont="1" applyFill="1" applyBorder="1" applyAlignment="1" applyProtection="1">
      <alignment horizontal="left" vertical="center" indent="1"/>
    </xf>
    <xf numFmtId="4" fontId="8" fillId="2" borderId="1" xfId="2" applyNumberFormat="1" applyFont="1" applyFill="1" applyBorder="1">
      <alignment vertical="center"/>
    </xf>
    <xf numFmtId="49" fontId="18" fillId="2" borderId="1" xfId="2" applyNumberFormat="1" applyFont="1" applyFill="1" applyBorder="1" applyAlignment="1" applyProtection="1">
      <alignment horizontal="left" vertical="center"/>
    </xf>
    <xf numFmtId="49" fontId="9" fillId="2" borderId="1" xfId="2" applyNumberFormat="1" applyFont="1" applyFill="1" applyBorder="1" applyAlignment="1" applyProtection="1">
      <alignment horizontal="left" vertical="center"/>
    </xf>
    <xf numFmtId="49" fontId="19" fillId="2" borderId="1" xfId="2" applyNumberFormat="1" applyFont="1" applyFill="1" applyBorder="1" applyAlignment="1" applyProtection="1">
      <alignment horizontal="left" vertical="center"/>
    </xf>
    <xf numFmtId="0" fontId="7" fillId="2" borderId="1" xfId="2" applyFont="1" applyFill="1" applyBorder="1" applyAlignment="1" applyProtection="1">
      <alignment horizontal="left" vertical="center" wrapText="1"/>
    </xf>
    <xf numFmtId="0" fontId="7" fillId="2" borderId="1" xfId="2" applyFont="1" applyFill="1" applyBorder="1">
      <alignment vertical="center"/>
    </xf>
    <xf numFmtId="0" fontId="20" fillId="0" borderId="0" xfId="3" applyFont="1" applyFill="1" applyAlignment="1" applyProtection="1">
      <alignment vertical="center" wrapText="1"/>
    </xf>
    <xf numFmtId="0" fontId="11" fillId="0" borderId="0" xfId="3">
      <alignment vertical="center"/>
    </xf>
    <xf numFmtId="0" fontId="21" fillId="0" borderId="5" xfId="3" applyFont="1" applyFill="1" applyBorder="1" applyAlignment="1" applyProtection="1">
      <alignment vertical="center" wrapText="1"/>
    </xf>
    <xf numFmtId="0" fontId="21" fillId="0" borderId="5" xfId="3" applyFont="1" applyFill="1" applyBorder="1" applyAlignment="1" applyProtection="1">
      <alignment horizontal="right" vertical="center" wrapText="1"/>
    </xf>
    <xf numFmtId="0" fontId="13" fillId="0" borderId="1"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178" fontId="11" fillId="0" borderId="1" xfId="3" applyNumberFormat="1" applyFont="1" applyFill="1" applyBorder="1" applyAlignment="1" applyProtection="1">
      <alignment horizontal="right" vertical="center" wrapText="1"/>
    </xf>
    <xf numFmtId="0" fontId="11" fillId="0" borderId="1" xfId="3" applyFont="1" applyFill="1" applyBorder="1" applyAlignment="1" applyProtection="1">
      <alignment horizontal="left" vertical="center" wrapText="1"/>
    </xf>
    <xf numFmtId="178" fontId="11" fillId="0" borderId="1" xfId="3" applyNumberFormat="1" applyFont="1" applyFill="1" applyBorder="1" applyAlignment="1" applyProtection="1">
      <alignment vertical="center" wrapText="1"/>
    </xf>
    <xf numFmtId="0" fontId="22" fillId="0" borderId="1" xfId="3" applyFont="1" applyFill="1" applyBorder="1" applyAlignment="1" applyProtection="1">
      <alignment horizontal="left" vertical="center" wrapText="1"/>
    </xf>
    <xf numFmtId="0" fontId="11" fillId="0" borderId="1" xfId="3" applyFont="1" applyFill="1" applyBorder="1" applyAlignment="1" applyProtection="1">
      <alignment vertical="center"/>
    </xf>
    <xf numFmtId="178" fontId="11" fillId="0" borderId="1" xfId="3" applyNumberFormat="1" applyFont="1" applyFill="1" applyBorder="1" applyAlignment="1" applyProtection="1">
      <alignment vertical="center"/>
    </xf>
    <xf numFmtId="0" fontId="13" fillId="0" borderId="1" xfId="3" applyFont="1" applyFill="1" applyBorder="1" applyAlignment="1" applyProtection="1">
      <alignment vertical="center"/>
    </xf>
    <xf numFmtId="176" fontId="13" fillId="0" borderId="1" xfId="3" applyNumberFormat="1" applyFont="1" applyFill="1" applyBorder="1" applyAlignment="1" applyProtection="1">
      <alignment vertical="center"/>
    </xf>
    <xf numFmtId="0" fontId="11" fillId="0" borderId="1" xfId="3" applyFont="1" applyFill="1" applyBorder="1" applyAlignment="1" applyProtection="1">
      <alignment horizontal="right" vertical="center" wrapText="1"/>
    </xf>
    <xf numFmtId="0" fontId="11" fillId="0" borderId="1" xfId="3" applyFont="1" applyFill="1" applyBorder="1" applyAlignment="1" applyProtection="1">
      <alignment horizontal="left" vertical="center" indent="1"/>
    </xf>
    <xf numFmtId="176" fontId="0" fillId="0" borderId="0" xfId="0" applyNumberFormat="1">
      <alignment vertical="center"/>
    </xf>
    <xf numFmtId="0" fontId="16" fillId="0" borderId="0" xfId="3" applyFont="1">
      <alignment vertical="center"/>
    </xf>
    <xf numFmtId="0" fontId="19" fillId="0" borderId="1" xfId="3" applyFont="1" applyFill="1" applyBorder="1" applyAlignment="1">
      <alignment horizontal="center" vertical="center" wrapText="1"/>
    </xf>
    <xf numFmtId="0" fontId="7" fillId="0" borderId="1" xfId="3" applyFont="1" applyBorder="1" applyAlignment="1">
      <alignment horizontal="center" vertical="center"/>
    </xf>
    <xf numFmtId="0" fontId="19" fillId="0" borderId="1" xfId="3" applyFont="1" applyFill="1" applyBorder="1" applyAlignment="1">
      <alignment horizontal="left" vertical="center" wrapText="1"/>
    </xf>
    <xf numFmtId="0" fontId="8" fillId="0" borderId="1" xfId="3" applyFont="1" applyBorder="1" applyAlignment="1">
      <alignment horizontal="right" vertical="center"/>
    </xf>
    <xf numFmtId="0" fontId="18" fillId="0" borderId="1"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8" fillId="0" borderId="1" xfId="3" applyFont="1" applyBorder="1" applyAlignment="1">
      <alignment horizontal="center" vertical="center"/>
    </xf>
    <xf numFmtId="0" fontId="9" fillId="0" borderId="1" xfId="3" applyFont="1" applyFill="1" applyBorder="1" applyAlignment="1">
      <alignment horizontal="left" vertical="center" wrapText="1"/>
    </xf>
    <xf numFmtId="0" fontId="9" fillId="0" borderId="1" xfId="3" applyFont="1" applyFill="1" applyBorder="1" applyAlignment="1">
      <alignment horizontal="center" vertical="center" wrapText="1"/>
    </xf>
    <xf numFmtId="177" fontId="8" fillId="0" borderId="1" xfId="3" applyNumberFormat="1" applyFont="1" applyBorder="1" applyAlignment="1">
      <alignment horizontal="center" vertical="center"/>
    </xf>
    <xf numFmtId="0" fontId="7" fillId="0" borderId="1" xfId="3" applyFont="1" applyBorder="1" applyAlignment="1">
      <alignment horizontal="left" vertical="center"/>
    </xf>
    <xf numFmtId="0" fontId="12" fillId="0" borderId="1" xfId="3" applyFont="1" applyFill="1" applyBorder="1" applyAlignment="1">
      <alignment horizontal="left" vertical="center"/>
    </xf>
    <xf numFmtId="0" fontId="8" fillId="0" borderId="1" xfId="3" applyFont="1" applyFill="1" applyBorder="1" applyAlignment="1" applyProtection="1">
      <alignment horizontal="left" vertical="center" indent="1"/>
    </xf>
    <xf numFmtId="0" fontId="8" fillId="0" borderId="1" xfId="3" applyFont="1" applyFill="1" applyBorder="1" applyAlignment="1" applyProtection="1">
      <alignment horizontal="center" vertical="center"/>
    </xf>
    <xf numFmtId="0" fontId="8" fillId="0" borderId="1" xfId="3" applyFont="1" applyFill="1" applyBorder="1" applyAlignment="1" applyProtection="1">
      <alignment horizontal="left" vertical="center" indent="2"/>
    </xf>
    <xf numFmtId="176" fontId="9" fillId="0" borderId="1" xfId="3" applyNumberFormat="1" applyFont="1" applyFill="1" applyBorder="1" applyAlignment="1">
      <alignment horizontal="left" vertical="center"/>
    </xf>
    <xf numFmtId="176" fontId="9" fillId="0" borderId="1" xfId="3" applyNumberFormat="1" applyFont="1" applyFill="1" applyBorder="1" applyAlignment="1">
      <alignment horizontal="center" vertical="center"/>
    </xf>
    <xf numFmtId="176" fontId="15" fillId="0" borderId="1" xfId="3" applyNumberFormat="1" applyFont="1" applyFill="1" applyBorder="1" applyAlignment="1">
      <alignment horizontal="left" vertical="center"/>
    </xf>
    <xf numFmtId="176" fontId="15" fillId="0" borderId="1" xfId="3" applyNumberFormat="1" applyFont="1" applyFill="1" applyBorder="1" applyAlignment="1">
      <alignment horizontal="center" vertical="center"/>
    </xf>
    <xf numFmtId="0" fontId="8" fillId="0" borderId="1" xfId="3" applyFont="1" applyBorder="1" applyAlignment="1">
      <alignment horizontal="center" vertical="center"/>
    </xf>
    <xf numFmtId="176" fontId="7" fillId="0" borderId="1" xfId="3" applyNumberFormat="1" applyFont="1" applyFill="1" applyBorder="1" applyAlignment="1" applyProtection="1">
      <alignment horizontal="center" vertical="center" wrapText="1"/>
    </xf>
    <xf numFmtId="176" fontId="8" fillId="0" borderId="1" xfId="3" applyNumberFormat="1" applyFont="1" applyFill="1" applyBorder="1" applyAlignment="1" applyProtection="1">
      <alignment horizontal="center" vertical="center"/>
    </xf>
    <xf numFmtId="176" fontId="8" fillId="0" borderId="1" xfId="3" applyNumberFormat="1" applyFont="1" applyBorder="1" applyAlignment="1">
      <alignment horizontal="center" vertical="center"/>
    </xf>
    <xf numFmtId="49" fontId="9" fillId="0" borderId="1" xfId="3" applyNumberFormat="1" applyFont="1" applyFill="1" applyBorder="1" applyAlignment="1" applyProtection="1">
      <alignment horizontal="left" vertical="center"/>
    </xf>
    <xf numFmtId="176" fontId="9" fillId="0" borderId="1" xfId="3" applyNumberFormat="1" applyFont="1" applyFill="1" applyBorder="1" applyAlignment="1" applyProtection="1">
      <alignment horizontal="center" vertical="center"/>
    </xf>
    <xf numFmtId="176" fontId="8" fillId="0" borderId="1" xfId="3" applyNumberFormat="1" applyFont="1" applyBorder="1">
      <alignment vertical="center"/>
    </xf>
    <xf numFmtId="0" fontId="16" fillId="0" borderId="0" xfId="2" applyFont="1" applyBorder="1" applyAlignment="1">
      <alignment horizontal="justify" wrapText="1"/>
    </xf>
    <xf numFmtId="0" fontId="24" fillId="0" borderId="7" xfId="2" applyFont="1" applyBorder="1" applyAlignment="1">
      <alignment horizontal="justify" wrapText="1"/>
    </xf>
    <xf numFmtId="0" fontId="24" fillId="0" borderId="8" xfId="2" applyFont="1" applyBorder="1" applyAlignment="1">
      <alignment horizontal="justify" wrapText="1"/>
    </xf>
    <xf numFmtId="0" fontId="25" fillId="0" borderId="0" xfId="0" applyFont="1">
      <alignment vertical="center"/>
    </xf>
    <xf numFmtId="176" fontId="33" fillId="0" borderId="1" xfId="0" applyNumberFormat="1" applyFont="1" applyBorder="1">
      <alignment vertical="center"/>
    </xf>
    <xf numFmtId="0" fontId="33" fillId="0" borderId="1" xfId="0" applyFont="1" applyBorder="1">
      <alignment vertical="center"/>
    </xf>
    <xf numFmtId="0" fontId="8" fillId="0" borderId="3" xfId="3" applyFont="1" applyFill="1" applyBorder="1" applyAlignment="1">
      <alignment horizontal="left" vertical="center"/>
    </xf>
    <xf numFmtId="179" fontId="8" fillId="0" borderId="1" xfId="3" applyNumberFormat="1" applyFont="1" applyBorder="1" applyAlignment="1">
      <alignment vertical="center" wrapText="1"/>
    </xf>
    <xf numFmtId="0" fontId="11" fillId="0" borderId="7" xfId="2" applyFont="1" applyBorder="1" applyAlignment="1">
      <alignment horizontal="justify" wrapText="1"/>
    </xf>
    <xf numFmtId="0" fontId="10" fillId="0" borderId="0" xfId="2" applyFont="1" applyFill="1" applyAlignment="1" applyProtection="1">
      <alignment horizontal="center" vertical="center"/>
    </xf>
    <xf numFmtId="0" fontId="23" fillId="0" borderId="0" xfId="2" applyFont="1" applyAlignment="1">
      <alignment horizontal="center" vertical="center" wrapText="1"/>
    </xf>
    <xf numFmtId="0" fontId="10" fillId="0" borderId="0" xfId="3" applyFont="1" applyFill="1" applyAlignment="1" applyProtection="1">
      <alignment horizontal="center" vertical="center"/>
    </xf>
    <xf numFmtId="0" fontId="13" fillId="0" borderId="0" xfId="3" applyFont="1" applyFill="1" applyAlignment="1" applyProtection="1">
      <alignment horizontal="left" vertical="center"/>
    </xf>
    <xf numFmtId="0" fontId="7" fillId="0" borderId="0" xfId="3" applyFont="1" applyFill="1" applyAlignment="1" applyProtection="1">
      <alignment horizontal="left" vertical="center"/>
    </xf>
    <xf numFmtId="0" fontId="8" fillId="0" borderId="2" xfId="3" applyFont="1" applyBorder="1" applyAlignment="1">
      <alignment horizontal="left" vertical="center"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8" fillId="0" borderId="1" xfId="3" applyFont="1" applyBorder="1" applyAlignment="1">
      <alignment horizontal="center" vertical="center" wrapText="1"/>
    </xf>
    <xf numFmtId="0" fontId="10" fillId="0" borderId="0" xfId="3" applyFont="1" applyFill="1" applyAlignment="1" applyProtection="1">
      <alignment horizontal="center" vertical="center" wrapText="1"/>
    </xf>
    <xf numFmtId="0" fontId="10" fillId="0" borderId="0" xfId="2" applyFont="1" applyAlignment="1">
      <alignment horizontal="center" vertical="center"/>
    </xf>
    <xf numFmtId="0" fontId="10" fillId="0" borderId="0" xfId="2" applyFont="1" applyFill="1" applyAlignment="1" applyProtection="1">
      <alignment horizontal="center" vertical="center" wrapText="1"/>
    </xf>
    <xf numFmtId="0" fontId="17" fillId="0" borderId="5" xfId="2" applyFont="1" applyFill="1" applyBorder="1" applyAlignment="1" applyProtection="1">
      <alignment horizontal="left" vertical="center" wrapText="1"/>
    </xf>
    <xf numFmtId="178" fontId="8" fillId="0" borderId="6" xfId="2" applyNumberFormat="1" applyFont="1" applyFill="1" applyBorder="1" applyAlignment="1" applyProtection="1">
      <alignment horizontal="center" vertical="center" wrapText="1"/>
    </xf>
    <xf numFmtId="178" fontId="8" fillId="0" borderId="9" xfId="2" applyNumberFormat="1" applyFont="1" applyFill="1" applyBorder="1" applyAlignment="1" applyProtection="1">
      <alignment horizontal="center" vertical="center" wrapText="1"/>
    </xf>
    <xf numFmtId="178" fontId="8" fillId="0" borderId="10" xfId="2" applyNumberFormat="1" applyFont="1" applyFill="1" applyBorder="1" applyAlignment="1" applyProtection="1">
      <alignment horizontal="center" vertical="center" wrapText="1"/>
    </xf>
    <xf numFmtId="0" fontId="7" fillId="0" borderId="1" xfId="2" applyFont="1" applyBorder="1" applyAlignment="1">
      <alignment horizontal="center" vertical="center"/>
    </xf>
    <xf numFmtId="0" fontId="11" fillId="0" borderId="1" xfId="2" applyFont="1" applyBorder="1" applyAlignment="1">
      <alignment horizontal="center" vertical="center"/>
    </xf>
    <xf numFmtId="0" fontId="8" fillId="0" borderId="1" xfId="2" applyFont="1" applyBorder="1" applyAlignment="1">
      <alignment horizontal="center" vertical="center"/>
    </xf>
    <xf numFmtId="177" fontId="8" fillId="0" borderId="1" xfId="2" applyNumberFormat="1" applyFont="1" applyFill="1" applyBorder="1" applyAlignment="1">
      <alignment horizontal="center" vertical="center"/>
    </xf>
    <xf numFmtId="0" fontId="8" fillId="0" borderId="1"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4" xfId="2" applyFont="1" applyFill="1" applyBorder="1" applyAlignment="1">
      <alignment horizontal="center" vertical="center"/>
    </xf>
    <xf numFmtId="0" fontId="10" fillId="0" borderId="0" xfId="2" applyFont="1" applyFill="1" applyBorder="1" applyAlignment="1">
      <alignment horizontal="center" vertical="center"/>
    </xf>
    <xf numFmtId="0" fontId="5" fillId="0" borderId="0" xfId="3" applyFont="1" applyAlignment="1">
      <alignment horizontal="center" vertical="center" wrapText="1"/>
    </xf>
  </cellXfs>
  <cellStyles count="6">
    <cellStyle name="百分比" xfId="1" builtinId="5"/>
    <cellStyle name="常规" xfId="0" builtinId="0"/>
    <cellStyle name="常规 2" xfId="2"/>
    <cellStyle name="常规 3" xfId="3"/>
    <cellStyle name="千位分隔 2" xfId="4"/>
    <cellStyle name="千位分隔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B10"/>
  <sheetViews>
    <sheetView workbookViewId="0">
      <selection activeCell="B3" sqref="B3"/>
    </sheetView>
  </sheetViews>
  <sheetFormatPr defaultColWidth="9" defaultRowHeight="13.5"/>
  <cols>
    <col min="1" max="1" width="27.125" customWidth="1"/>
    <col min="2" max="2" width="35.75" customWidth="1"/>
  </cols>
  <sheetData>
    <row r="1" spans="1:2" ht="25.5">
      <c r="A1" s="129" t="s">
        <v>0</v>
      </c>
      <c r="B1" s="129"/>
    </row>
    <row r="2" spans="1:2" ht="20.25">
      <c r="A2" s="130" t="s">
        <v>1</v>
      </c>
      <c r="B2" s="130"/>
    </row>
    <row r="3" spans="1:2" ht="21">
      <c r="A3" s="120" t="s">
        <v>2</v>
      </c>
      <c r="B3" s="128" t="s">
        <v>246</v>
      </c>
    </row>
    <row r="4" spans="1:2" ht="20.25">
      <c r="A4" s="120" t="s">
        <v>3</v>
      </c>
      <c r="B4" s="121" t="s">
        <v>4</v>
      </c>
    </row>
    <row r="5" spans="1:2" ht="20.25">
      <c r="A5" s="120" t="s">
        <v>5</v>
      </c>
      <c r="B5" s="121" t="s">
        <v>6</v>
      </c>
    </row>
    <row r="6" spans="1:2" ht="21">
      <c r="A6" s="120" t="s">
        <v>7</v>
      </c>
      <c r="B6" s="121" t="s">
        <v>6</v>
      </c>
    </row>
    <row r="7" spans="1:2" ht="20.25">
      <c r="A7" s="120" t="s">
        <v>8</v>
      </c>
      <c r="B7" s="121" t="s">
        <v>9</v>
      </c>
    </row>
    <row r="8" spans="1:2" ht="20.25">
      <c r="A8" s="120" t="s">
        <v>10</v>
      </c>
      <c r="B8" s="121">
        <v>426141</v>
      </c>
    </row>
    <row r="9" spans="1:2" ht="42" customHeight="1">
      <c r="A9" s="120" t="s">
        <v>11</v>
      </c>
      <c r="B9" s="121">
        <v>13036772357</v>
      </c>
    </row>
    <row r="10" spans="1:2" ht="45.75" customHeight="1">
      <c r="A10" s="120" t="s">
        <v>12</v>
      </c>
      <c r="B10" s="122" t="s">
        <v>13</v>
      </c>
    </row>
  </sheetData>
  <mergeCells count="2">
    <mergeCell ref="A1:B1"/>
    <mergeCell ref="A2:B2"/>
  </mergeCells>
  <phoneticPr fontId="32" type="noConversion"/>
  <pageMargins left="1.48" right="0.7" top="1.45" bottom="0.75" header="0.25" footer="0.3"/>
  <pageSetup paperSize="9" orientation="portrait"/>
</worksheet>
</file>

<file path=xl/worksheets/sheet10.xml><?xml version="1.0" encoding="utf-8"?>
<worksheet xmlns="http://schemas.openxmlformats.org/spreadsheetml/2006/main" xmlns:r="http://schemas.openxmlformats.org/officeDocument/2006/relationships">
  <dimension ref="A1:A13"/>
  <sheetViews>
    <sheetView workbookViewId="0">
      <selection activeCell="E9" sqref="E9"/>
    </sheetView>
  </sheetViews>
  <sheetFormatPr defaultColWidth="9" defaultRowHeight="13.5"/>
  <cols>
    <col min="1" max="1" width="83.625" customWidth="1"/>
  </cols>
  <sheetData>
    <row r="1" spans="1:1" ht="74.25" customHeight="1">
      <c r="A1" s="1" t="s">
        <v>232</v>
      </c>
    </row>
    <row r="2" spans="1:1" ht="59.25">
      <c r="A2" s="2" t="s">
        <v>233</v>
      </c>
    </row>
    <row r="3" spans="1:1" ht="19.5">
      <c r="A3" s="2" t="s">
        <v>234</v>
      </c>
    </row>
    <row r="4" spans="1:1" ht="39">
      <c r="A4" s="2" t="s">
        <v>235</v>
      </c>
    </row>
    <row r="5" spans="1:1" ht="19.5">
      <c r="A5" s="3"/>
    </row>
    <row r="9" spans="1:1" ht="19.5">
      <c r="A9" s="4"/>
    </row>
    <row r="10" spans="1:1" ht="19.5">
      <c r="A10" s="4"/>
    </row>
    <row r="11" spans="1:1" ht="36.75" customHeight="1">
      <c r="A11" s="4" t="s">
        <v>236</v>
      </c>
    </row>
    <row r="12" spans="1:1" ht="32.25" customHeight="1">
      <c r="A12" s="2" t="s">
        <v>237</v>
      </c>
    </row>
    <row r="13" spans="1:1" ht="55.5" customHeight="1">
      <c r="A13" s="5" t="s">
        <v>238</v>
      </c>
    </row>
  </sheetData>
  <phoneticPr fontId="32" type="noConversion"/>
  <pageMargins left="0.70866141732283505" right="0.70866141732283505" top="1.5354330708661399"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dimension ref="A1:E34"/>
  <sheetViews>
    <sheetView workbookViewId="0">
      <pane xSplit="1" ySplit="4" topLeftCell="B14" activePane="bottomRight" state="frozen"/>
      <selection pane="topRight"/>
      <selection pane="bottomLeft"/>
      <selection pane="bottomRight" activeCell="F26" sqref="F26"/>
    </sheetView>
  </sheetViews>
  <sheetFormatPr defaultColWidth="9" defaultRowHeight="13.5"/>
  <cols>
    <col min="1" max="1" width="26.5" customWidth="1"/>
    <col min="2" max="2" width="17" customWidth="1"/>
    <col min="3" max="3" width="16.75" customWidth="1"/>
    <col min="4" max="4" width="17" customWidth="1"/>
    <col min="5" max="5" width="11.125" customWidth="1"/>
  </cols>
  <sheetData>
    <row r="1" spans="1:5" ht="20.25">
      <c r="A1" s="93" t="s">
        <v>14</v>
      </c>
      <c r="B1" s="77"/>
      <c r="C1" s="77"/>
    </row>
    <row r="2" spans="1:5" ht="25.5">
      <c r="A2" s="131" t="s">
        <v>247</v>
      </c>
      <c r="B2" s="131"/>
      <c r="C2" s="131"/>
      <c r="D2" s="131"/>
      <c r="E2" s="131"/>
    </row>
    <row r="3" spans="1:5" ht="15.75">
      <c r="A3" s="132" t="s">
        <v>15</v>
      </c>
      <c r="B3" s="133"/>
      <c r="C3" s="133"/>
    </row>
    <row r="4" spans="1:5" ht="19.5" customHeight="1">
      <c r="A4" s="94" t="s">
        <v>16</v>
      </c>
      <c r="B4" s="94" t="s">
        <v>17</v>
      </c>
      <c r="C4" s="95" t="s">
        <v>18</v>
      </c>
      <c r="D4" s="95" t="s">
        <v>19</v>
      </c>
      <c r="E4" s="95" t="s">
        <v>20</v>
      </c>
    </row>
    <row r="5" spans="1:5" ht="19.5" customHeight="1">
      <c r="A5" s="96" t="s">
        <v>21</v>
      </c>
      <c r="B5" s="96"/>
      <c r="C5" s="97"/>
      <c r="D5" s="97"/>
      <c r="E5" s="134" t="s">
        <v>22</v>
      </c>
    </row>
    <row r="6" spans="1:5" ht="19.5" customHeight="1">
      <c r="A6" s="98" t="s">
        <v>23</v>
      </c>
      <c r="B6" s="99">
        <v>13</v>
      </c>
      <c r="C6" s="100">
        <v>12</v>
      </c>
      <c r="D6" s="100">
        <v>11</v>
      </c>
      <c r="E6" s="135"/>
    </row>
    <row r="7" spans="1:5" ht="19.5" customHeight="1">
      <c r="A7" s="98" t="s">
        <v>24</v>
      </c>
      <c r="B7" s="99"/>
      <c r="C7" s="100"/>
      <c r="D7" s="100"/>
      <c r="E7" s="135"/>
    </row>
    <row r="8" spans="1:5" ht="19.5" customHeight="1">
      <c r="A8" s="101" t="s">
        <v>25</v>
      </c>
      <c r="B8" s="102"/>
      <c r="C8" s="100"/>
      <c r="D8" s="100"/>
      <c r="E8" s="135"/>
    </row>
    <row r="9" spans="1:5" ht="19.5" customHeight="1">
      <c r="A9" s="96" t="s">
        <v>26</v>
      </c>
      <c r="B9" s="94"/>
      <c r="C9" s="103"/>
      <c r="D9" s="103"/>
      <c r="E9" s="135"/>
    </row>
    <row r="10" spans="1:5" ht="19.5" customHeight="1">
      <c r="A10" s="98" t="s">
        <v>23</v>
      </c>
      <c r="B10" s="99">
        <v>877</v>
      </c>
      <c r="C10" s="103">
        <v>851</v>
      </c>
      <c r="D10" s="103">
        <v>818</v>
      </c>
      <c r="E10" s="135"/>
    </row>
    <row r="11" spans="1:5" ht="19.5" customHeight="1">
      <c r="A11" s="98" t="s">
        <v>24</v>
      </c>
      <c r="B11" s="99"/>
      <c r="C11" s="103"/>
      <c r="D11" s="103"/>
      <c r="E11" s="135"/>
    </row>
    <row r="12" spans="1:5" ht="19.5" customHeight="1">
      <c r="A12" s="101" t="s">
        <v>27</v>
      </c>
      <c r="B12" s="102"/>
      <c r="C12" s="103"/>
      <c r="D12" s="103"/>
      <c r="E12" s="135"/>
    </row>
    <row r="13" spans="1:5" ht="19.5" customHeight="1">
      <c r="A13" s="104" t="s">
        <v>28</v>
      </c>
      <c r="B13" s="95">
        <v>439</v>
      </c>
      <c r="C13" s="103">
        <v>426</v>
      </c>
      <c r="D13" s="103">
        <v>409</v>
      </c>
      <c r="E13" s="136"/>
    </row>
    <row r="14" spans="1:5" ht="19.5" customHeight="1">
      <c r="A14" s="105" t="s">
        <v>29</v>
      </c>
      <c r="B14" s="17"/>
      <c r="C14" s="100"/>
      <c r="D14" s="100"/>
      <c r="E14" s="137" t="s">
        <v>30</v>
      </c>
    </row>
    <row r="15" spans="1:5" ht="19.5" customHeight="1">
      <c r="A15" s="106" t="s">
        <v>31</v>
      </c>
      <c r="B15" s="107">
        <v>53</v>
      </c>
      <c r="C15" s="100">
        <v>52</v>
      </c>
      <c r="D15" s="100">
        <v>50</v>
      </c>
      <c r="E15" s="137"/>
    </row>
    <row r="16" spans="1:5" ht="19.5" customHeight="1">
      <c r="A16" s="108" t="s">
        <v>32</v>
      </c>
      <c r="B16" s="107">
        <v>26</v>
      </c>
      <c r="C16" s="100">
        <v>26</v>
      </c>
      <c r="D16" s="100">
        <v>24</v>
      </c>
      <c r="E16" s="137"/>
    </row>
    <row r="17" spans="1:5" ht="19.5" customHeight="1">
      <c r="A17" s="109" t="s">
        <v>33</v>
      </c>
      <c r="B17" s="110"/>
      <c r="C17" s="100"/>
      <c r="D17" s="100"/>
      <c r="E17" s="137"/>
    </row>
    <row r="18" spans="1:5" ht="19.5" customHeight="1">
      <c r="A18" s="109" t="s">
        <v>34</v>
      </c>
      <c r="B18" s="110"/>
      <c r="C18" s="100"/>
      <c r="D18" s="100"/>
      <c r="E18" s="137"/>
    </row>
    <row r="19" spans="1:5" ht="19.5" customHeight="1">
      <c r="A19" s="109" t="s">
        <v>35</v>
      </c>
      <c r="B19" s="110"/>
      <c r="C19" s="100"/>
      <c r="D19" s="100"/>
      <c r="E19" s="137"/>
    </row>
    <row r="20" spans="1:5" ht="19.5" customHeight="1">
      <c r="A20" s="111" t="s">
        <v>36</v>
      </c>
      <c r="B20" s="112"/>
      <c r="C20" s="100"/>
      <c r="D20" s="100"/>
      <c r="E20" s="137"/>
    </row>
    <row r="21" spans="1:5" ht="19.5" customHeight="1">
      <c r="A21" s="108" t="s">
        <v>37</v>
      </c>
      <c r="B21" s="107">
        <v>4</v>
      </c>
      <c r="C21" s="100">
        <v>4</v>
      </c>
      <c r="D21" s="100">
        <v>4</v>
      </c>
      <c r="E21" s="137"/>
    </row>
    <row r="22" spans="1:5" ht="19.5" customHeight="1">
      <c r="A22" s="108" t="s">
        <v>38</v>
      </c>
      <c r="B22" s="107">
        <v>4</v>
      </c>
      <c r="C22" s="100">
        <v>4</v>
      </c>
      <c r="D22" s="100">
        <v>4</v>
      </c>
      <c r="E22" s="137"/>
    </row>
    <row r="23" spans="1:5" ht="19.5" customHeight="1">
      <c r="A23" s="108" t="s">
        <v>39</v>
      </c>
      <c r="B23" s="107">
        <v>19</v>
      </c>
      <c r="C23" s="113">
        <v>18</v>
      </c>
      <c r="D23" s="113">
        <v>18</v>
      </c>
      <c r="E23" s="137"/>
    </row>
    <row r="24" spans="1:5" ht="19.5" customHeight="1">
      <c r="A24" s="24" t="s">
        <v>40</v>
      </c>
      <c r="B24" s="24"/>
      <c r="C24" s="24"/>
      <c r="D24" s="24"/>
      <c r="E24" s="137"/>
    </row>
    <row r="25" spans="1:5" ht="19.5" customHeight="1">
      <c r="A25" s="24" t="s">
        <v>41</v>
      </c>
      <c r="B25" s="24"/>
      <c r="C25" s="24"/>
      <c r="D25" s="24"/>
      <c r="E25" s="137"/>
    </row>
    <row r="26" spans="1:5" ht="19.5" customHeight="1">
      <c r="A26" s="24" t="s">
        <v>42</v>
      </c>
      <c r="B26" s="24"/>
      <c r="C26" s="24"/>
      <c r="D26" s="24"/>
      <c r="E26" s="137"/>
    </row>
    <row r="27" spans="1:5" ht="19.5" customHeight="1">
      <c r="A27" s="24" t="s">
        <v>43</v>
      </c>
      <c r="B27" s="24"/>
      <c r="C27" s="24"/>
      <c r="D27" s="24"/>
      <c r="E27" s="137"/>
    </row>
    <row r="28" spans="1:5" ht="19.5" customHeight="1">
      <c r="A28" s="24" t="s">
        <v>44</v>
      </c>
      <c r="B28" s="24"/>
      <c r="C28" s="24"/>
      <c r="D28" s="24"/>
      <c r="E28" s="137"/>
    </row>
    <row r="29" spans="1:5" ht="19.5" customHeight="1">
      <c r="A29" s="8" t="s">
        <v>45</v>
      </c>
      <c r="B29" s="114">
        <f>B30+B32+B34+B31+B33</f>
        <v>4854684.8899999997</v>
      </c>
      <c r="C29" s="114">
        <f>C30+C32+C34+C31+C33</f>
        <v>5250588.8899999997</v>
      </c>
      <c r="D29" s="114">
        <f>D30+D32+D34+D31+D33</f>
        <v>5253487.8899999997</v>
      </c>
      <c r="E29" s="24"/>
    </row>
    <row r="30" spans="1:5" ht="19.5" customHeight="1">
      <c r="A30" s="106" t="s">
        <v>46</v>
      </c>
      <c r="B30" s="115">
        <v>2712199.69</v>
      </c>
      <c r="C30" s="116">
        <v>2712199.69</v>
      </c>
      <c r="D30" s="116">
        <v>2712199.69</v>
      </c>
      <c r="E30" s="24"/>
    </row>
    <row r="31" spans="1:5" ht="19.5" customHeight="1">
      <c r="A31" s="106" t="s">
        <v>47</v>
      </c>
      <c r="B31" s="115">
        <v>50690</v>
      </c>
      <c r="C31" s="116">
        <v>85035</v>
      </c>
      <c r="D31" s="116">
        <v>85035</v>
      </c>
      <c r="E31" s="24"/>
    </row>
    <row r="32" spans="1:5" ht="19.5" customHeight="1">
      <c r="A32" s="106" t="s">
        <v>48</v>
      </c>
      <c r="B32" s="115">
        <v>1201460.7</v>
      </c>
      <c r="C32" s="116">
        <v>1393510.7</v>
      </c>
      <c r="D32" s="116">
        <v>1393510.7</v>
      </c>
      <c r="E32" s="24"/>
    </row>
    <row r="33" spans="1:5" ht="19.5" customHeight="1">
      <c r="A33" s="106" t="s">
        <v>49</v>
      </c>
      <c r="B33" s="115">
        <v>890334.5</v>
      </c>
      <c r="C33" s="116">
        <v>1059843.5</v>
      </c>
      <c r="D33" s="116">
        <v>1062742.5</v>
      </c>
      <c r="E33" s="24"/>
    </row>
    <row r="34" spans="1:5" ht="19.5" customHeight="1">
      <c r="A34" s="117" t="s">
        <v>50</v>
      </c>
      <c r="B34" s="118"/>
      <c r="C34" s="119"/>
      <c r="D34" s="119"/>
      <c r="E34" s="24"/>
    </row>
  </sheetData>
  <mergeCells count="4">
    <mergeCell ref="A2:E2"/>
    <mergeCell ref="A3:C3"/>
    <mergeCell ref="E5:E13"/>
    <mergeCell ref="E14:E28"/>
  </mergeCells>
  <phoneticPr fontId="3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D28"/>
  <sheetViews>
    <sheetView workbookViewId="0">
      <pane xSplit="1" ySplit="4" topLeftCell="B5" activePane="bottomRight" state="frozen"/>
      <selection pane="topRight"/>
      <selection pane="bottomLeft"/>
      <selection pane="bottomRight" activeCell="G10" sqref="G10"/>
    </sheetView>
  </sheetViews>
  <sheetFormatPr defaultColWidth="9" defaultRowHeight="13.5"/>
  <cols>
    <col min="1" max="1" width="25.875" customWidth="1"/>
    <col min="2" max="4" width="18.875" customWidth="1"/>
    <col min="7" max="7" width="11.5"/>
  </cols>
  <sheetData>
    <row r="1" spans="1:4" ht="21">
      <c r="A1" s="76" t="s">
        <v>51</v>
      </c>
      <c r="B1" s="77"/>
    </row>
    <row r="2" spans="1:4" ht="25.5">
      <c r="A2" s="138" t="s">
        <v>248</v>
      </c>
      <c r="B2" s="138"/>
      <c r="C2" s="138"/>
      <c r="D2" s="138"/>
    </row>
    <row r="3" spans="1:4">
      <c r="A3" s="78" t="s">
        <v>52</v>
      </c>
      <c r="B3" s="79"/>
    </row>
    <row r="4" spans="1:4" ht="36" customHeight="1">
      <c r="A4" s="80" t="s">
        <v>53</v>
      </c>
      <c r="B4" s="80" t="s">
        <v>54</v>
      </c>
      <c r="C4" s="80" t="s">
        <v>55</v>
      </c>
      <c r="D4" s="80" t="s">
        <v>56</v>
      </c>
    </row>
    <row r="5" spans="1:4" ht="22.5" customHeight="1">
      <c r="A5" s="81" t="s">
        <v>57</v>
      </c>
      <c r="B5" s="82">
        <v>266780</v>
      </c>
      <c r="C5" s="82">
        <v>253400</v>
      </c>
      <c r="D5" s="82">
        <v>274900</v>
      </c>
    </row>
    <row r="6" spans="1:4" ht="22.5" customHeight="1">
      <c r="A6" s="83" t="s">
        <v>58</v>
      </c>
      <c r="B6" s="82">
        <v>266780</v>
      </c>
      <c r="C6" s="82">
        <v>253400</v>
      </c>
      <c r="D6" s="82">
        <v>274900</v>
      </c>
    </row>
    <row r="7" spans="1:4" ht="22.5" customHeight="1">
      <c r="A7" s="83" t="s">
        <v>59</v>
      </c>
      <c r="B7" s="82"/>
      <c r="C7" s="82"/>
      <c r="D7" s="82"/>
    </row>
    <row r="8" spans="1:4" ht="22.5" customHeight="1">
      <c r="A8" s="83" t="s">
        <v>60</v>
      </c>
      <c r="B8" s="82"/>
      <c r="C8" s="82"/>
      <c r="D8" s="82"/>
    </row>
    <row r="9" spans="1:4" ht="22.5" customHeight="1">
      <c r="A9" s="83" t="s">
        <v>61</v>
      </c>
      <c r="B9" s="82"/>
      <c r="C9" s="82"/>
      <c r="D9" s="82"/>
    </row>
    <row r="10" spans="1:4" ht="22.5" customHeight="1">
      <c r="A10" s="81" t="s">
        <v>62</v>
      </c>
      <c r="B10" s="82"/>
      <c r="C10" s="82"/>
      <c r="D10" s="82"/>
    </row>
    <row r="11" spans="1:4" ht="22.5" customHeight="1">
      <c r="A11" s="81" t="s">
        <v>63</v>
      </c>
      <c r="B11" s="82">
        <v>4565721.83</v>
      </c>
      <c r="C11" s="82">
        <f>C12</f>
        <v>5253800</v>
      </c>
      <c r="D11" s="82">
        <f>D12</f>
        <v>4874400</v>
      </c>
    </row>
    <row r="12" spans="1:4" ht="22.5" customHeight="1">
      <c r="A12" s="83" t="s">
        <v>64</v>
      </c>
      <c r="B12" s="82">
        <v>4565721.83</v>
      </c>
      <c r="C12" s="82">
        <v>5253800</v>
      </c>
      <c r="D12" s="82">
        <v>4874400</v>
      </c>
    </row>
    <row r="13" spans="1:4" ht="22.5" customHeight="1">
      <c r="A13" s="83" t="s">
        <v>65</v>
      </c>
      <c r="B13" s="82">
        <v>2894100</v>
      </c>
      <c r="C13" s="82">
        <v>2808300</v>
      </c>
      <c r="D13" s="82">
        <v>2699400</v>
      </c>
    </row>
    <row r="14" spans="1:4" ht="22.5" customHeight="1">
      <c r="A14" s="83" t="s">
        <v>66</v>
      </c>
      <c r="B14" s="84"/>
      <c r="C14" s="84"/>
      <c r="D14" s="84"/>
    </row>
    <row r="15" spans="1:4" ht="22.5" customHeight="1">
      <c r="A15" s="83" t="s">
        <v>67</v>
      </c>
      <c r="B15" s="84"/>
      <c r="C15" s="84"/>
      <c r="D15" s="84"/>
    </row>
    <row r="16" spans="1:4" ht="22.5" customHeight="1">
      <c r="A16" s="83" t="s">
        <v>68</v>
      </c>
      <c r="B16" s="82"/>
      <c r="C16" s="82"/>
      <c r="D16" s="82"/>
    </row>
    <row r="17" spans="1:4" ht="22.5" customHeight="1">
      <c r="A17" s="83" t="s">
        <v>69</v>
      </c>
      <c r="B17" s="82"/>
      <c r="C17" s="82"/>
      <c r="D17" s="82"/>
    </row>
    <row r="18" spans="1:4" ht="22.5" customHeight="1">
      <c r="A18" s="85" t="s">
        <v>70</v>
      </c>
      <c r="B18" s="82">
        <v>789300</v>
      </c>
      <c r="C18" s="82">
        <v>765900</v>
      </c>
      <c r="D18" s="82">
        <v>736200</v>
      </c>
    </row>
    <row r="19" spans="1:4" ht="22.5" customHeight="1">
      <c r="A19" s="83" t="s">
        <v>71</v>
      </c>
      <c r="B19" s="82">
        <v>438500</v>
      </c>
      <c r="C19" s="82">
        <v>425500</v>
      </c>
      <c r="D19" s="82">
        <v>409000</v>
      </c>
    </row>
    <row r="20" spans="1:4" ht="22.5" customHeight="1">
      <c r="A20" s="86" t="s">
        <v>72</v>
      </c>
      <c r="B20" s="87">
        <v>443821.83</v>
      </c>
      <c r="C20" s="82">
        <v>1254100</v>
      </c>
      <c r="D20" s="87">
        <v>1029800</v>
      </c>
    </row>
    <row r="21" spans="1:4" ht="22.5" customHeight="1">
      <c r="A21" s="87" t="s">
        <v>73</v>
      </c>
      <c r="B21" s="87"/>
      <c r="C21" s="87"/>
      <c r="D21" s="87"/>
    </row>
    <row r="22" spans="1:4" ht="22.5" customHeight="1">
      <c r="A22" s="88" t="s">
        <v>74</v>
      </c>
      <c r="B22" s="89"/>
      <c r="C22" s="88"/>
      <c r="D22" s="88"/>
    </row>
    <row r="23" spans="1:4" ht="22.5" customHeight="1">
      <c r="A23" s="88" t="s">
        <v>75</v>
      </c>
      <c r="B23" s="90"/>
      <c r="C23" s="90"/>
      <c r="D23" s="90"/>
    </row>
    <row r="24" spans="1:4" ht="22.5" customHeight="1">
      <c r="A24" s="88" t="s">
        <v>76</v>
      </c>
      <c r="B24" s="90">
        <v>3380.24</v>
      </c>
      <c r="C24" s="87">
        <v>10163.25</v>
      </c>
      <c r="D24" s="90">
        <v>4835.91</v>
      </c>
    </row>
    <row r="25" spans="1:4" ht="22.5" customHeight="1">
      <c r="A25" s="91" t="s">
        <v>77</v>
      </c>
      <c r="B25" s="90"/>
      <c r="C25" s="90"/>
      <c r="D25" s="90"/>
    </row>
    <row r="26" spans="1:4" ht="22.5" customHeight="1">
      <c r="A26" s="91" t="s">
        <v>78</v>
      </c>
      <c r="B26" s="90"/>
      <c r="C26" s="90"/>
      <c r="D26" s="90"/>
    </row>
    <row r="28" spans="1:4">
      <c r="A28" t="s">
        <v>79</v>
      </c>
      <c r="B28" s="92"/>
      <c r="C28" s="92"/>
      <c r="D28" s="92"/>
    </row>
  </sheetData>
  <mergeCells count="1">
    <mergeCell ref="A2:D2"/>
  </mergeCells>
  <phoneticPr fontId="3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J55"/>
  <sheetViews>
    <sheetView zoomScaleNormal="100" workbookViewId="0">
      <pane xSplit="1" ySplit="4" topLeftCell="B29" activePane="bottomRight" state="frozen"/>
      <selection pane="topRight"/>
      <selection pane="bottomLeft"/>
      <selection pane="bottomRight" activeCell="D32" sqref="D32"/>
    </sheetView>
  </sheetViews>
  <sheetFormatPr defaultColWidth="9" defaultRowHeight="13.5"/>
  <cols>
    <col min="1" max="1" width="24.125" customWidth="1"/>
    <col min="2" max="2" width="13.5" customWidth="1"/>
    <col min="3" max="3" width="10.5" customWidth="1"/>
    <col min="4" max="5" width="13.5" customWidth="1"/>
    <col min="6" max="6" width="10.5" customWidth="1"/>
    <col min="7" max="8" width="13.5" customWidth="1"/>
    <col min="9" max="9" width="10.5" customWidth="1"/>
    <col min="10" max="10" width="13.5" customWidth="1"/>
    <col min="12" max="12" width="11.5" customWidth="1"/>
    <col min="13" max="14" width="10.375" customWidth="1"/>
  </cols>
  <sheetData>
    <row r="1" spans="1:10" ht="20.25">
      <c r="A1" s="65" t="s">
        <v>80</v>
      </c>
      <c r="B1" s="48"/>
      <c r="C1" s="48"/>
      <c r="D1" s="48"/>
    </row>
    <row r="2" spans="1:10" ht="25.5">
      <c r="A2" s="139" t="s">
        <v>249</v>
      </c>
      <c r="B2" s="139"/>
      <c r="C2" s="139"/>
      <c r="D2" s="139"/>
      <c r="E2" s="139"/>
      <c r="F2" s="139"/>
      <c r="G2" s="139"/>
      <c r="H2" s="139"/>
      <c r="I2" s="139"/>
      <c r="J2" s="139"/>
    </row>
    <row r="3" spans="1:10" ht="15.75">
      <c r="A3" s="66"/>
      <c r="B3" s="66"/>
      <c r="C3" s="66"/>
      <c r="D3" s="66"/>
      <c r="J3" t="s">
        <v>81</v>
      </c>
    </row>
    <row r="4" spans="1:10" ht="15.6" customHeight="1">
      <c r="A4" s="67" t="s">
        <v>82</v>
      </c>
      <c r="B4" s="67" t="s">
        <v>83</v>
      </c>
      <c r="C4" s="67" t="s">
        <v>84</v>
      </c>
      <c r="D4" s="67" t="s">
        <v>85</v>
      </c>
      <c r="E4" s="67" t="s">
        <v>86</v>
      </c>
      <c r="F4" s="67" t="s">
        <v>84</v>
      </c>
      <c r="G4" s="67" t="s">
        <v>87</v>
      </c>
      <c r="H4" s="67" t="s">
        <v>88</v>
      </c>
      <c r="I4" s="67" t="s">
        <v>84</v>
      </c>
      <c r="J4" s="67" t="s">
        <v>89</v>
      </c>
    </row>
    <row r="5" spans="1:10" ht="15.75">
      <c r="A5" s="68" t="s">
        <v>90</v>
      </c>
      <c r="B5" s="45">
        <f>SUM(B6:B11)</f>
        <v>1968169.36</v>
      </c>
      <c r="C5" s="45">
        <f>D5-B5</f>
        <v>62833.60999999987</v>
      </c>
      <c r="D5" s="45">
        <v>2031002.97</v>
      </c>
      <c r="E5" s="45">
        <f t="shared" ref="E5:H5" si="0">SUM(E6:E11)</f>
        <v>2504066.6800000002</v>
      </c>
      <c r="F5" s="45">
        <f t="shared" ref="F5:F54" si="1">G5-E5</f>
        <v>-451664.45000000019</v>
      </c>
      <c r="G5" s="45">
        <v>2052402.23</v>
      </c>
      <c r="H5" s="45">
        <f t="shared" si="0"/>
        <v>2485618.7599999998</v>
      </c>
      <c r="I5" s="45">
        <f t="shared" ref="I5:I55" si="2">J5-H5</f>
        <v>248090.71000000043</v>
      </c>
      <c r="J5" s="45">
        <v>2733709.47</v>
      </c>
    </row>
    <row r="6" spans="1:10" ht="15.75">
      <c r="A6" s="69" t="s">
        <v>91</v>
      </c>
      <c r="B6" s="45">
        <v>1617195.86</v>
      </c>
      <c r="C6" s="45"/>
      <c r="D6" s="45"/>
      <c r="E6" s="45">
        <v>1762598.84</v>
      </c>
      <c r="F6" s="45"/>
      <c r="G6" s="45"/>
      <c r="H6" s="70">
        <v>1999902.24</v>
      </c>
      <c r="I6" s="45"/>
      <c r="J6" s="45"/>
    </row>
    <row r="7" spans="1:10" ht="15.75">
      <c r="A7" s="69" t="s">
        <v>92</v>
      </c>
      <c r="B7" s="45"/>
      <c r="C7" s="45"/>
      <c r="D7" s="45"/>
      <c r="E7" s="45"/>
      <c r="F7" s="45"/>
      <c r="G7" s="45"/>
      <c r="H7" s="45"/>
      <c r="I7" s="45"/>
      <c r="J7" s="45"/>
    </row>
    <row r="8" spans="1:10" ht="15.75">
      <c r="A8" s="69" t="s">
        <v>93</v>
      </c>
      <c r="B8" s="45">
        <v>90800</v>
      </c>
      <c r="C8" s="45"/>
      <c r="D8" s="45"/>
      <c r="E8" s="45"/>
      <c r="F8" s="45"/>
      <c r="G8" s="45"/>
      <c r="H8" s="45"/>
      <c r="I8" s="45"/>
      <c r="J8" s="45"/>
    </row>
    <row r="9" spans="1:10" ht="15.75">
      <c r="A9" s="69" t="s">
        <v>94</v>
      </c>
      <c r="B9" s="45">
        <v>260173.5</v>
      </c>
      <c r="C9" s="45"/>
      <c r="D9" s="45"/>
      <c r="E9" s="45">
        <v>122356.5</v>
      </c>
      <c r="F9" s="45"/>
      <c r="G9" s="45"/>
      <c r="H9" s="45">
        <v>183816.52</v>
      </c>
      <c r="I9" s="45"/>
      <c r="J9" s="45"/>
    </row>
    <row r="10" spans="1:10" ht="15.75">
      <c r="A10" s="69" t="s">
        <v>95</v>
      </c>
      <c r="B10" s="45"/>
      <c r="C10" s="45"/>
      <c r="D10" s="45"/>
      <c r="E10" s="45"/>
      <c r="F10" s="45"/>
      <c r="G10" s="45"/>
      <c r="H10" s="45"/>
      <c r="I10" s="45"/>
      <c r="J10" s="45"/>
    </row>
    <row r="11" spans="1:10" ht="15.75">
      <c r="A11" s="69" t="s">
        <v>96</v>
      </c>
      <c r="B11" s="45"/>
      <c r="C11" s="45"/>
      <c r="D11" s="45"/>
      <c r="E11" s="45">
        <v>619111.34</v>
      </c>
      <c r="F11" s="45"/>
      <c r="G11" s="45"/>
      <c r="H11" s="45">
        <v>301900</v>
      </c>
      <c r="I11" s="45"/>
      <c r="J11" s="45"/>
    </row>
    <row r="12" spans="1:10" ht="15.75">
      <c r="A12" s="68" t="s">
        <v>97</v>
      </c>
      <c r="B12" s="45">
        <f>SUM(B13:B36)</f>
        <v>1776695.8800000001</v>
      </c>
      <c r="C12" s="45">
        <f>D12-B12</f>
        <v>-1209068.8800000001</v>
      </c>
      <c r="D12" s="45">
        <f>SUM(D13:D36)</f>
        <v>567627</v>
      </c>
      <c r="E12" s="45">
        <f>SUM(E13:E36)</f>
        <v>2766454.7299999995</v>
      </c>
      <c r="F12" s="45">
        <f t="shared" si="1"/>
        <v>-2092630.5999999996</v>
      </c>
      <c r="G12" s="45">
        <f t="shared" ref="G12:J12" si="3">SUM(G13:G36)</f>
        <v>673824.13</v>
      </c>
      <c r="H12" s="45">
        <f t="shared" si="3"/>
        <v>2678413.9500000002</v>
      </c>
      <c r="I12" s="45">
        <f t="shared" si="2"/>
        <v>-1926986.4400000002</v>
      </c>
      <c r="J12" s="45">
        <f t="shared" si="3"/>
        <v>751427.51</v>
      </c>
    </row>
    <row r="13" spans="1:10" ht="15.75">
      <c r="A13" s="71" t="s">
        <v>98</v>
      </c>
      <c r="B13" s="45">
        <v>37893</v>
      </c>
      <c r="C13" s="45">
        <v>11000</v>
      </c>
      <c r="D13" s="45">
        <v>48893</v>
      </c>
      <c r="E13" s="45">
        <v>68441</v>
      </c>
      <c r="F13" s="45">
        <f t="shared" si="1"/>
        <v>-22000</v>
      </c>
      <c r="G13" s="45">
        <v>46441</v>
      </c>
      <c r="H13" s="45">
        <v>17936.7</v>
      </c>
      <c r="I13" s="45">
        <f t="shared" si="2"/>
        <v>0</v>
      </c>
      <c r="J13" s="45">
        <v>17936.7</v>
      </c>
    </row>
    <row r="14" spans="1:10" ht="15.75">
      <c r="A14" s="72" t="s">
        <v>243</v>
      </c>
      <c r="B14" s="45">
        <v>105945.42</v>
      </c>
      <c r="C14" s="45">
        <f t="shared" ref="C14:C54" si="4">D14-B14</f>
        <v>56298.939999999988</v>
      </c>
      <c r="D14" s="45">
        <v>162244.35999999999</v>
      </c>
      <c r="E14" s="45">
        <v>157608.43</v>
      </c>
      <c r="F14" s="45">
        <f t="shared" si="1"/>
        <v>0</v>
      </c>
      <c r="G14" s="45">
        <v>157608.43</v>
      </c>
      <c r="H14" s="45">
        <v>171593.09</v>
      </c>
      <c r="I14" s="45">
        <f t="shared" si="2"/>
        <v>0</v>
      </c>
      <c r="J14" s="45">
        <v>171593.09</v>
      </c>
    </row>
    <row r="15" spans="1:10" ht="15.75">
      <c r="A15" s="72" t="s">
        <v>99</v>
      </c>
      <c r="B15" s="45">
        <v>1119003</v>
      </c>
      <c r="C15" s="45">
        <f t="shared" si="4"/>
        <v>-1119003</v>
      </c>
      <c r="D15" s="45">
        <v>0</v>
      </c>
      <c r="E15" s="45">
        <v>1367604</v>
      </c>
      <c r="F15" s="45">
        <f t="shared" si="1"/>
        <v>-1367604</v>
      </c>
      <c r="G15" s="45">
        <v>0</v>
      </c>
      <c r="H15" s="45">
        <v>1489143.9</v>
      </c>
      <c r="I15" s="45">
        <f t="shared" si="2"/>
        <v>-1489143.9</v>
      </c>
      <c r="J15" s="45">
        <v>0</v>
      </c>
    </row>
    <row r="16" spans="1:10" ht="15.75">
      <c r="A16" s="71" t="s">
        <v>100</v>
      </c>
      <c r="B16" s="45"/>
      <c r="C16" s="45">
        <f t="shared" si="4"/>
        <v>0</v>
      </c>
      <c r="D16" s="45"/>
      <c r="E16" s="45"/>
      <c r="F16" s="45">
        <f t="shared" si="1"/>
        <v>0</v>
      </c>
      <c r="G16" s="45"/>
      <c r="H16" s="45"/>
      <c r="I16" s="45">
        <f t="shared" si="2"/>
        <v>0</v>
      </c>
      <c r="J16" s="45"/>
    </row>
    <row r="17" spans="1:10" ht="15.75">
      <c r="A17" s="72" t="s">
        <v>101</v>
      </c>
      <c r="B17" s="45">
        <v>76651</v>
      </c>
      <c r="C17" s="45">
        <f t="shared" si="4"/>
        <v>0</v>
      </c>
      <c r="D17" s="45">
        <v>76651</v>
      </c>
      <c r="E17" s="45">
        <v>78807</v>
      </c>
      <c r="F17" s="45">
        <f t="shared" si="1"/>
        <v>0</v>
      </c>
      <c r="G17" s="45">
        <v>78807</v>
      </c>
      <c r="H17" s="45">
        <v>167467.70000000001</v>
      </c>
      <c r="I17" s="45">
        <f t="shared" si="2"/>
        <v>0</v>
      </c>
      <c r="J17" s="45">
        <v>167467.70000000001</v>
      </c>
    </row>
    <row r="18" spans="1:10" ht="15.75">
      <c r="A18" s="72" t="s">
        <v>102</v>
      </c>
      <c r="B18" s="45"/>
      <c r="C18" s="45">
        <f t="shared" si="4"/>
        <v>0</v>
      </c>
      <c r="D18" s="45"/>
      <c r="E18" s="45"/>
      <c r="F18" s="45">
        <f t="shared" si="1"/>
        <v>0</v>
      </c>
      <c r="G18" s="45"/>
      <c r="H18" s="45"/>
      <c r="I18" s="45">
        <f t="shared" si="2"/>
        <v>0</v>
      </c>
      <c r="J18" s="45"/>
    </row>
    <row r="19" spans="1:10" ht="15.75">
      <c r="A19" s="72" t="s">
        <v>103</v>
      </c>
      <c r="B19" s="45">
        <f>87000+46000</f>
        <v>133000</v>
      </c>
      <c r="C19" s="45">
        <f t="shared" si="4"/>
        <v>-133000</v>
      </c>
      <c r="D19" s="45">
        <v>0</v>
      </c>
      <c r="E19" s="45">
        <v>195000</v>
      </c>
      <c r="F19" s="45">
        <f t="shared" si="1"/>
        <v>-195000</v>
      </c>
      <c r="G19" s="45">
        <v>0</v>
      </c>
      <c r="H19" s="45">
        <v>114030</v>
      </c>
      <c r="I19" s="45">
        <f t="shared" si="2"/>
        <v>-114030</v>
      </c>
      <c r="J19" s="45">
        <v>0</v>
      </c>
    </row>
    <row r="20" spans="1:10" ht="15.75">
      <c r="A20" s="72" t="s">
        <v>244</v>
      </c>
      <c r="B20" s="45">
        <v>37261</v>
      </c>
      <c r="C20" s="45">
        <f t="shared" si="4"/>
        <v>0</v>
      </c>
      <c r="D20" s="45">
        <v>37261</v>
      </c>
      <c r="E20" s="45">
        <v>30860</v>
      </c>
      <c r="F20" s="45">
        <f t="shared" si="1"/>
        <v>0</v>
      </c>
      <c r="G20" s="45">
        <v>30860</v>
      </c>
      <c r="H20" s="45">
        <v>44799</v>
      </c>
      <c r="I20" s="45">
        <f t="shared" si="2"/>
        <v>0</v>
      </c>
      <c r="J20" s="45">
        <v>44799</v>
      </c>
    </row>
    <row r="21" spans="1:10" ht="15.75">
      <c r="A21" s="71" t="s">
        <v>104</v>
      </c>
      <c r="B21" s="45">
        <v>8215</v>
      </c>
      <c r="C21" s="45">
        <f t="shared" si="4"/>
        <v>0</v>
      </c>
      <c r="D21" s="45">
        <v>8215</v>
      </c>
      <c r="E21" s="45"/>
      <c r="F21" s="45">
        <f t="shared" si="1"/>
        <v>3520</v>
      </c>
      <c r="G21" s="45">
        <v>3520</v>
      </c>
      <c r="H21" s="45"/>
      <c r="I21" s="45">
        <f t="shared" si="2"/>
        <v>13965</v>
      </c>
      <c r="J21" s="45">
        <v>13965</v>
      </c>
    </row>
    <row r="22" spans="1:10" ht="15.75">
      <c r="A22" s="72" t="s">
        <v>105</v>
      </c>
      <c r="B22" s="45"/>
      <c r="C22" s="45">
        <f t="shared" si="4"/>
        <v>4140</v>
      </c>
      <c r="D22" s="45">
        <v>4140</v>
      </c>
      <c r="E22" s="45">
        <v>60267</v>
      </c>
      <c r="F22" s="45">
        <f t="shared" si="1"/>
        <v>-55957</v>
      </c>
      <c r="G22" s="45">
        <v>4310</v>
      </c>
      <c r="H22" s="45">
        <v>25470</v>
      </c>
      <c r="I22" s="45">
        <f t="shared" si="2"/>
        <v>-19800</v>
      </c>
      <c r="J22" s="45">
        <v>5670</v>
      </c>
    </row>
    <row r="23" spans="1:10" ht="15.75">
      <c r="A23" s="71" t="s">
        <v>106</v>
      </c>
      <c r="B23" s="45"/>
      <c r="C23" s="45">
        <f t="shared" si="4"/>
        <v>50103</v>
      </c>
      <c r="D23" s="45">
        <v>50103</v>
      </c>
      <c r="E23" s="45">
        <v>173444.9</v>
      </c>
      <c r="F23" s="45">
        <f t="shared" si="1"/>
        <v>-144095</v>
      </c>
      <c r="G23" s="45">
        <v>29349.9</v>
      </c>
      <c r="H23" s="45"/>
      <c r="I23" s="45">
        <f t="shared" si="2"/>
        <v>39355</v>
      </c>
      <c r="J23" s="45">
        <v>39355</v>
      </c>
    </row>
    <row r="24" spans="1:10" ht="15.75">
      <c r="A24" s="71" t="s">
        <v>107</v>
      </c>
      <c r="B24" s="45">
        <v>148270.64000000001</v>
      </c>
      <c r="C24" s="45">
        <f t="shared" si="4"/>
        <v>-19000.000000000015</v>
      </c>
      <c r="D24" s="45">
        <v>129270.64</v>
      </c>
      <c r="E24" s="45">
        <v>256693.36</v>
      </c>
      <c r="F24" s="45">
        <f t="shared" si="1"/>
        <v>-132869.35999999999</v>
      </c>
      <c r="G24" s="45">
        <v>123824</v>
      </c>
      <c r="H24" s="45">
        <v>154089.16</v>
      </c>
      <c r="I24" s="45">
        <f t="shared" si="2"/>
        <v>-36537.339999999997</v>
      </c>
      <c r="J24" s="45">
        <v>117551.82</v>
      </c>
    </row>
    <row r="25" spans="1:10" ht="15.75">
      <c r="A25" s="71" t="s">
        <v>108</v>
      </c>
      <c r="B25" s="45"/>
      <c r="C25" s="45">
        <f t="shared" si="4"/>
        <v>0</v>
      </c>
      <c r="D25" s="45"/>
      <c r="E25" s="45"/>
      <c r="F25" s="45">
        <f t="shared" si="1"/>
        <v>0</v>
      </c>
      <c r="G25" s="45"/>
      <c r="H25" s="45"/>
      <c r="I25" s="45">
        <f t="shared" si="2"/>
        <v>0</v>
      </c>
      <c r="J25" s="45"/>
    </row>
    <row r="26" spans="1:10" ht="15.75">
      <c r="A26" s="71" t="s">
        <v>109</v>
      </c>
      <c r="B26" s="45">
        <v>2350</v>
      </c>
      <c r="C26" s="45">
        <f t="shared" si="4"/>
        <v>-2350</v>
      </c>
      <c r="D26" s="45">
        <v>0</v>
      </c>
      <c r="E26" s="45"/>
      <c r="F26" s="45">
        <f t="shared" si="1"/>
        <v>0</v>
      </c>
      <c r="G26" s="45"/>
      <c r="H26" s="45"/>
      <c r="I26" s="45">
        <f t="shared" si="2"/>
        <v>0</v>
      </c>
      <c r="J26" s="45"/>
    </row>
    <row r="27" spans="1:10" ht="15.75">
      <c r="A27" s="72" t="s">
        <v>110</v>
      </c>
      <c r="B27" s="45">
        <v>20525</v>
      </c>
      <c r="C27" s="45">
        <f t="shared" si="4"/>
        <v>0</v>
      </c>
      <c r="D27" s="45">
        <v>20525</v>
      </c>
      <c r="E27" s="45">
        <v>40175</v>
      </c>
      <c r="F27" s="45">
        <f t="shared" si="1"/>
        <v>-13906</v>
      </c>
      <c r="G27" s="45">
        <f>0.005*收入情况表!C11</f>
        <v>26269</v>
      </c>
      <c r="H27" s="45">
        <v>38579</v>
      </c>
      <c r="I27" s="45">
        <f t="shared" si="2"/>
        <v>-14207</v>
      </c>
      <c r="J27" s="45">
        <f>0.005*收入情况表!D11</f>
        <v>24372</v>
      </c>
    </row>
    <row r="28" spans="1:10" ht="15.75">
      <c r="A28" s="72" t="s">
        <v>111</v>
      </c>
      <c r="B28" s="45">
        <v>30324</v>
      </c>
      <c r="C28" s="45">
        <f t="shared" si="4"/>
        <v>0</v>
      </c>
      <c r="D28" s="45">
        <v>30324</v>
      </c>
      <c r="E28" s="45">
        <v>122104.8</v>
      </c>
      <c r="F28" s="45">
        <f t="shared" si="1"/>
        <v>0</v>
      </c>
      <c r="G28" s="45">
        <v>122104.8</v>
      </c>
      <c r="H28" s="45">
        <v>51126.2</v>
      </c>
      <c r="I28" s="45">
        <f t="shared" si="2"/>
        <v>-16300</v>
      </c>
      <c r="J28" s="45">
        <v>34826.199999999997</v>
      </c>
    </row>
    <row r="29" spans="1:10" ht="15.75">
      <c r="A29" s="71" t="s">
        <v>112</v>
      </c>
      <c r="B29" s="45"/>
      <c r="C29" s="45">
        <f t="shared" si="4"/>
        <v>0</v>
      </c>
      <c r="D29" s="45"/>
      <c r="E29" s="45"/>
      <c r="F29" s="45">
        <f t="shared" si="1"/>
        <v>0</v>
      </c>
      <c r="G29" s="45"/>
      <c r="H29" s="45"/>
      <c r="I29" s="45">
        <f t="shared" si="2"/>
        <v>0</v>
      </c>
      <c r="J29" s="45"/>
    </row>
    <row r="30" spans="1:10" ht="15.75">
      <c r="A30" s="72" t="s">
        <v>113</v>
      </c>
      <c r="B30" s="45"/>
      <c r="C30" s="45">
        <f t="shared" si="4"/>
        <v>0</v>
      </c>
      <c r="D30" s="45"/>
      <c r="E30" s="45"/>
      <c r="F30" s="45">
        <f t="shared" si="1"/>
        <v>0</v>
      </c>
      <c r="G30" s="45"/>
      <c r="H30" s="45"/>
      <c r="I30" s="45">
        <f t="shared" si="2"/>
        <v>0</v>
      </c>
      <c r="J30" s="45"/>
    </row>
    <row r="31" spans="1:10" ht="15.75">
      <c r="A31" s="71" t="s">
        <v>114</v>
      </c>
      <c r="B31" s="45"/>
      <c r="C31" s="45">
        <f t="shared" si="4"/>
        <v>0</v>
      </c>
      <c r="D31" s="45"/>
      <c r="E31" s="45"/>
      <c r="F31" s="45">
        <f t="shared" si="1"/>
        <v>0</v>
      </c>
      <c r="G31" s="45"/>
      <c r="H31" s="45"/>
      <c r="I31" s="45">
        <f t="shared" si="2"/>
        <v>0</v>
      </c>
      <c r="J31" s="45"/>
    </row>
    <row r="32" spans="1:10" ht="15.75">
      <c r="A32" s="71" t="s">
        <v>115</v>
      </c>
      <c r="B32" s="45"/>
      <c r="C32" s="45">
        <f t="shared" si="4"/>
        <v>0</v>
      </c>
      <c r="D32" s="45"/>
      <c r="E32" s="45"/>
      <c r="F32" s="45">
        <f t="shared" si="1"/>
        <v>0</v>
      </c>
      <c r="G32" s="45"/>
      <c r="H32" s="45">
        <v>59021</v>
      </c>
      <c r="I32" s="45">
        <f t="shared" si="2"/>
        <v>0</v>
      </c>
      <c r="J32" s="45">
        <v>59021</v>
      </c>
    </row>
    <row r="33" spans="1:10" ht="15.75">
      <c r="A33" s="72" t="s">
        <v>116</v>
      </c>
      <c r="B33" s="45"/>
      <c r="C33" s="45">
        <f t="shared" si="4"/>
        <v>0</v>
      </c>
      <c r="D33" s="45"/>
      <c r="E33" s="45">
        <v>40313</v>
      </c>
      <c r="F33" s="45">
        <f t="shared" si="1"/>
        <v>-40313</v>
      </c>
      <c r="G33" s="45">
        <v>0</v>
      </c>
      <c r="H33" s="45">
        <v>57536</v>
      </c>
      <c r="I33" s="45">
        <f t="shared" si="2"/>
        <v>-57536</v>
      </c>
      <c r="J33" s="45">
        <v>0</v>
      </c>
    </row>
    <row r="34" spans="1:10" ht="15.75">
      <c r="A34" s="71" t="s">
        <v>117</v>
      </c>
      <c r="B34" s="45"/>
      <c r="C34" s="45">
        <f t="shared" si="4"/>
        <v>0</v>
      </c>
      <c r="D34" s="45"/>
      <c r="E34" s="45"/>
      <c r="F34" s="45">
        <f t="shared" si="1"/>
        <v>0</v>
      </c>
      <c r="G34" s="45"/>
      <c r="H34" s="45"/>
      <c r="I34" s="45">
        <f t="shared" si="2"/>
        <v>0</v>
      </c>
      <c r="J34" s="45"/>
    </row>
    <row r="35" spans="1:10" ht="15.75">
      <c r="A35" s="71" t="s">
        <v>118</v>
      </c>
      <c r="B35" s="45"/>
      <c r="C35" s="45">
        <f t="shared" si="4"/>
        <v>0</v>
      </c>
      <c r="D35" s="45"/>
      <c r="E35" s="45"/>
      <c r="F35" s="45">
        <f t="shared" si="1"/>
        <v>0</v>
      </c>
      <c r="G35" s="45"/>
      <c r="H35" s="45"/>
      <c r="I35" s="45">
        <f t="shared" si="2"/>
        <v>0</v>
      </c>
      <c r="J35" s="45"/>
    </row>
    <row r="36" spans="1:10" ht="15.75">
      <c r="A36" s="71" t="s">
        <v>119</v>
      </c>
      <c r="B36" s="45">
        <f>19757.82+37500</f>
        <v>57257.82</v>
      </c>
      <c r="C36" s="45">
        <f t="shared" si="4"/>
        <v>-57257.82</v>
      </c>
      <c r="D36" s="45">
        <v>0</v>
      </c>
      <c r="E36" s="45">
        <f>172136.24+3000</f>
        <v>175136.24</v>
      </c>
      <c r="F36" s="45">
        <f t="shared" si="1"/>
        <v>-124406.23999999999</v>
      </c>
      <c r="G36" s="45">
        <f>5800+7770+18100+19060</f>
        <v>50730</v>
      </c>
      <c r="H36" s="45">
        <f>146894+140728.2</f>
        <v>287622.2</v>
      </c>
      <c r="I36" s="45">
        <f t="shared" si="2"/>
        <v>-232752.2</v>
      </c>
      <c r="J36" s="45">
        <v>54870</v>
      </c>
    </row>
    <row r="37" spans="1:10" ht="15.75">
      <c r="A37" s="73" t="s">
        <v>120</v>
      </c>
      <c r="B37" s="45"/>
      <c r="C37" s="45">
        <f t="shared" si="4"/>
        <v>0</v>
      </c>
      <c r="D37" s="45"/>
      <c r="E37" s="45"/>
      <c r="F37" s="45">
        <f t="shared" si="1"/>
        <v>0</v>
      </c>
      <c r="G37" s="45"/>
      <c r="H37" s="45"/>
      <c r="I37" s="45">
        <f t="shared" si="2"/>
        <v>0</v>
      </c>
      <c r="J37" s="45"/>
    </row>
    <row r="38" spans="1:10" ht="15.75">
      <c r="A38" s="71" t="s">
        <v>121</v>
      </c>
      <c r="B38" s="45"/>
      <c r="C38" s="45">
        <f t="shared" si="4"/>
        <v>0</v>
      </c>
      <c r="D38" s="45"/>
      <c r="E38" s="45"/>
      <c r="F38" s="45">
        <f t="shared" si="1"/>
        <v>0</v>
      </c>
      <c r="G38" s="45"/>
      <c r="H38" s="45"/>
      <c r="I38" s="45">
        <f t="shared" si="2"/>
        <v>0</v>
      </c>
      <c r="J38" s="45"/>
    </row>
    <row r="39" spans="1:10" ht="15.75">
      <c r="A39" s="71" t="s">
        <v>122</v>
      </c>
      <c r="B39" s="45"/>
      <c r="C39" s="45">
        <f t="shared" si="4"/>
        <v>0</v>
      </c>
      <c r="D39" s="45"/>
      <c r="E39" s="45"/>
      <c r="F39" s="45">
        <f t="shared" si="1"/>
        <v>0</v>
      </c>
      <c r="G39" s="45"/>
      <c r="H39" s="45"/>
      <c r="I39" s="45">
        <f t="shared" si="2"/>
        <v>0</v>
      </c>
      <c r="J39" s="45"/>
    </row>
    <row r="40" spans="1:10" ht="15.75">
      <c r="A40" s="71" t="s">
        <v>123</v>
      </c>
      <c r="B40" s="45"/>
      <c r="C40" s="45">
        <f t="shared" si="4"/>
        <v>0</v>
      </c>
      <c r="D40" s="45"/>
      <c r="E40" s="45"/>
      <c r="F40" s="45">
        <f t="shared" si="1"/>
        <v>0</v>
      </c>
      <c r="G40" s="45"/>
      <c r="H40" s="45"/>
      <c r="I40" s="45">
        <f t="shared" si="2"/>
        <v>0</v>
      </c>
      <c r="J40" s="45"/>
    </row>
    <row r="41" spans="1:10" ht="15.75">
      <c r="A41" s="71" t="s">
        <v>124</v>
      </c>
      <c r="B41" s="45"/>
      <c r="C41" s="45">
        <f t="shared" si="4"/>
        <v>0</v>
      </c>
      <c r="D41" s="45"/>
      <c r="E41" s="45"/>
      <c r="F41" s="45">
        <f t="shared" si="1"/>
        <v>0</v>
      </c>
      <c r="G41" s="45"/>
      <c r="H41" s="45"/>
      <c r="I41" s="45">
        <f t="shared" si="2"/>
        <v>0</v>
      </c>
      <c r="J41" s="45"/>
    </row>
    <row r="42" spans="1:10" ht="15.75">
      <c r="A42" s="71" t="s">
        <v>125</v>
      </c>
      <c r="B42" s="45"/>
      <c r="C42" s="45">
        <f t="shared" si="4"/>
        <v>0</v>
      </c>
      <c r="D42" s="45"/>
      <c r="E42" s="45"/>
      <c r="F42" s="45">
        <f t="shared" si="1"/>
        <v>0</v>
      </c>
      <c r="G42" s="45"/>
      <c r="H42" s="45"/>
      <c r="I42" s="45">
        <f t="shared" si="2"/>
        <v>0</v>
      </c>
      <c r="J42" s="45"/>
    </row>
    <row r="43" spans="1:10" ht="15.75">
      <c r="A43" s="71" t="s">
        <v>126</v>
      </c>
      <c r="B43" s="45"/>
      <c r="C43" s="45">
        <f t="shared" si="4"/>
        <v>0</v>
      </c>
      <c r="D43" s="45"/>
      <c r="E43" s="45"/>
      <c r="F43" s="45">
        <f t="shared" si="1"/>
        <v>0</v>
      </c>
      <c r="G43" s="45"/>
      <c r="H43" s="45"/>
      <c r="I43" s="45">
        <f t="shared" si="2"/>
        <v>0</v>
      </c>
      <c r="J43" s="45"/>
    </row>
    <row r="44" spans="1:10" ht="20.25" customHeight="1">
      <c r="A44" s="74" t="s">
        <v>127</v>
      </c>
      <c r="B44" s="45">
        <f>B45+B46+B47+B48+B49</f>
        <v>1539525.9700000002</v>
      </c>
      <c r="C44" s="45">
        <f t="shared" si="4"/>
        <v>-1394424.44</v>
      </c>
      <c r="D44" s="45">
        <f t="shared" ref="D44:H44" si="5">D45+D46+D47+D48+D49</f>
        <v>145101.53</v>
      </c>
      <c r="E44" s="45">
        <f t="shared" si="5"/>
        <v>218395.12</v>
      </c>
      <c r="F44" s="45">
        <f t="shared" si="1"/>
        <v>0</v>
      </c>
      <c r="G44" s="45">
        <f t="shared" ref="G44" si="6">G45+G46+G47+G48+G49</f>
        <v>218395.12</v>
      </c>
      <c r="H44" s="45">
        <f t="shared" si="5"/>
        <v>227540.62</v>
      </c>
      <c r="I44" s="45">
        <f t="shared" si="2"/>
        <v>0</v>
      </c>
      <c r="J44" s="45">
        <f t="shared" ref="J44" si="7">J45+J46+J47+J48+J49</f>
        <v>227540.62</v>
      </c>
    </row>
    <row r="45" spans="1:10" ht="15.75">
      <c r="A45" s="69" t="s">
        <v>128</v>
      </c>
      <c r="B45" s="45">
        <v>860097.4</v>
      </c>
      <c r="C45" s="45">
        <f t="shared" si="4"/>
        <v>-806897.4</v>
      </c>
      <c r="D45" s="45">
        <v>53200</v>
      </c>
      <c r="E45" s="45">
        <v>112812.33</v>
      </c>
      <c r="F45" s="45">
        <f t="shared" si="1"/>
        <v>0</v>
      </c>
      <c r="G45" s="45">
        <v>112812.33</v>
      </c>
      <c r="H45" s="45">
        <v>112812.33</v>
      </c>
      <c r="I45" s="45">
        <f t="shared" si="2"/>
        <v>0</v>
      </c>
      <c r="J45" s="45">
        <v>112812.33</v>
      </c>
    </row>
    <row r="46" spans="1:10" ht="15.75">
      <c r="A46" s="69" t="s">
        <v>47</v>
      </c>
      <c r="B46" s="45">
        <v>16074.9</v>
      </c>
      <c r="C46" s="45">
        <f t="shared" si="4"/>
        <v>0</v>
      </c>
      <c r="D46" s="45">
        <v>16074.9</v>
      </c>
      <c r="E46" s="45">
        <v>3536.98</v>
      </c>
      <c r="F46" s="45">
        <f t="shared" si="1"/>
        <v>0</v>
      </c>
      <c r="G46" s="45">
        <v>3536.98</v>
      </c>
      <c r="H46" s="45">
        <v>3536.98</v>
      </c>
      <c r="I46" s="45">
        <f t="shared" si="2"/>
        <v>0</v>
      </c>
      <c r="J46" s="45">
        <v>3536.98</v>
      </c>
    </row>
    <row r="47" spans="1:10" ht="15.75">
      <c r="A47" s="69" t="s">
        <v>48</v>
      </c>
      <c r="B47" s="45">
        <v>381009.27</v>
      </c>
      <c r="C47" s="45">
        <f t="shared" si="4"/>
        <v>-339057.46</v>
      </c>
      <c r="D47" s="45">
        <v>41951.81</v>
      </c>
      <c r="E47" s="45">
        <v>57962.25</v>
      </c>
      <c r="F47" s="45">
        <f t="shared" si="1"/>
        <v>0</v>
      </c>
      <c r="G47" s="45">
        <v>57962.25</v>
      </c>
      <c r="H47" s="45">
        <v>57962.25</v>
      </c>
      <c r="I47" s="45">
        <f t="shared" si="2"/>
        <v>0</v>
      </c>
      <c r="J47" s="45">
        <v>57962.25</v>
      </c>
    </row>
    <row r="48" spans="1:10" ht="15.75">
      <c r="A48" s="69" t="s">
        <v>49</v>
      </c>
      <c r="B48" s="45">
        <v>282344.40000000002</v>
      </c>
      <c r="C48" s="45">
        <f t="shared" si="4"/>
        <v>-248469.58000000002</v>
      </c>
      <c r="D48" s="45">
        <v>33874.82</v>
      </c>
      <c r="E48" s="45">
        <v>44083.56</v>
      </c>
      <c r="F48" s="45">
        <f t="shared" si="1"/>
        <v>0</v>
      </c>
      <c r="G48" s="45">
        <v>44083.56</v>
      </c>
      <c r="H48" s="45">
        <v>53229.06</v>
      </c>
      <c r="I48" s="45">
        <f t="shared" si="2"/>
        <v>0</v>
      </c>
      <c r="J48" s="45">
        <v>53229.06</v>
      </c>
    </row>
    <row r="49" spans="1:10" ht="15.75">
      <c r="A49" s="71" t="s">
        <v>129</v>
      </c>
      <c r="B49" s="45"/>
      <c r="C49" s="45">
        <f t="shared" si="4"/>
        <v>0</v>
      </c>
      <c r="D49" s="45"/>
      <c r="E49" s="45"/>
      <c r="F49" s="45">
        <f t="shared" si="1"/>
        <v>0</v>
      </c>
      <c r="G49" s="45"/>
      <c r="H49" s="45"/>
      <c r="I49" s="45">
        <f t="shared" si="2"/>
        <v>0</v>
      </c>
      <c r="J49" s="45"/>
    </row>
    <row r="50" spans="1:10" ht="22.5" customHeight="1">
      <c r="A50" s="74" t="s">
        <v>130</v>
      </c>
      <c r="B50" s="45"/>
      <c r="C50" s="45">
        <f t="shared" si="4"/>
        <v>0</v>
      </c>
      <c r="D50" s="45"/>
      <c r="E50" s="45"/>
      <c r="F50" s="45">
        <f t="shared" si="1"/>
        <v>0</v>
      </c>
      <c r="G50" s="45"/>
      <c r="H50" s="45"/>
      <c r="I50" s="45">
        <f t="shared" si="2"/>
        <v>0</v>
      </c>
      <c r="J50" s="45"/>
    </row>
    <row r="51" spans="1:10" ht="15.75">
      <c r="A51" s="75" t="s">
        <v>131</v>
      </c>
      <c r="B51" s="45"/>
      <c r="C51" s="45">
        <f t="shared" si="4"/>
        <v>0</v>
      </c>
      <c r="D51" s="45"/>
      <c r="E51" s="45">
        <f>E52+E53+E54</f>
        <v>0</v>
      </c>
      <c r="F51" s="45">
        <f t="shared" si="1"/>
        <v>0</v>
      </c>
      <c r="G51" s="45"/>
      <c r="H51" s="45"/>
      <c r="I51" s="45">
        <f t="shared" si="2"/>
        <v>0</v>
      </c>
      <c r="J51" s="45"/>
    </row>
    <row r="52" spans="1:10" ht="15.75">
      <c r="A52" s="45" t="s">
        <v>132</v>
      </c>
      <c r="B52" s="45"/>
      <c r="C52" s="45">
        <f t="shared" si="4"/>
        <v>0</v>
      </c>
      <c r="D52" s="45"/>
      <c r="E52" s="45"/>
      <c r="F52" s="45">
        <f t="shared" si="1"/>
        <v>0</v>
      </c>
      <c r="G52" s="45"/>
      <c r="H52" s="45"/>
      <c r="I52" s="45">
        <f t="shared" si="2"/>
        <v>0</v>
      </c>
      <c r="J52" s="45"/>
    </row>
    <row r="53" spans="1:10" ht="15.75">
      <c r="A53" s="45" t="s">
        <v>133</v>
      </c>
      <c r="B53" s="45"/>
      <c r="C53" s="45">
        <f t="shared" si="4"/>
        <v>0</v>
      </c>
      <c r="D53" s="45"/>
      <c r="E53" s="45"/>
      <c r="F53" s="45">
        <f t="shared" si="1"/>
        <v>0</v>
      </c>
      <c r="G53" s="45"/>
      <c r="H53" s="45"/>
      <c r="I53" s="45">
        <f t="shared" si="2"/>
        <v>0</v>
      </c>
      <c r="J53" s="45"/>
    </row>
    <row r="54" spans="1:10" ht="15.75">
      <c r="A54" s="45" t="s">
        <v>134</v>
      </c>
      <c r="B54" s="45"/>
      <c r="C54" s="45">
        <f t="shared" si="4"/>
        <v>0</v>
      </c>
      <c r="D54" s="45"/>
      <c r="E54" s="45"/>
      <c r="F54" s="45">
        <f t="shared" si="1"/>
        <v>0</v>
      </c>
      <c r="G54" s="45"/>
      <c r="H54" s="45"/>
      <c r="I54" s="45">
        <f t="shared" si="2"/>
        <v>0</v>
      </c>
      <c r="J54" s="45"/>
    </row>
    <row r="55" spans="1:10" ht="15.75">
      <c r="A55" s="75" t="s">
        <v>135</v>
      </c>
      <c r="B55" s="45">
        <f>B44+B50+B51+B12+B5+B37</f>
        <v>5284391.2100000009</v>
      </c>
      <c r="C55" s="45">
        <f t="shared" ref="C55:J55" si="8">C44+C50+C51+C12+C5+C37</f>
        <v>-2540659.7100000004</v>
      </c>
      <c r="D55" s="45">
        <f t="shared" si="8"/>
        <v>2743731.5</v>
      </c>
      <c r="E55" s="45">
        <f t="shared" si="8"/>
        <v>5488916.5299999993</v>
      </c>
      <c r="F55" s="45">
        <f t="shared" si="8"/>
        <v>-2544295.0499999998</v>
      </c>
      <c r="G55" s="45">
        <f t="shared" si="8"/>
        <v>2944621.48</v>
      </c>
      <c r="H55" s="45">
        <f t="shared" si="8"/>
        <v>5391573.3300000001</v>
      </c>
      <c r="I55" s="45">
        <f t="shared" si="2"/>
        <v>-1678895.73</v>
      </c>
      <c r="J55" s="45">
        <f t="shared" si="8"/>
        <v>3712677.6</v>
      </c>
    </row>
  </sheetData>
  <mergeCells count="1">
    <mergeCell ref="A2:J2"/>
  </mergeCells>
  <phoneticPr fontId="32" type="noConversion"/>
  <pageMargins left="0.511811023622047" right="0.511811023622047" top="0.74803149606299202" bottom="0.74803149606299202" header="0.31496062992126" footer="0.31496062992126"/>
  <pageSetup paperSize="9" orientation="landscape" r:id="rId1"/>
</worksheet>
</file>

<file path=xl/worksheets/sheet5.xml><?xml version="1.0" encoding="utf-8"?>
<worksheet xmlns="http://schemas.openxmlformats.org/spreadsheetml/2006/main" xmlns:r="http://schemas.openxmlformats.org/officeDocument/2006/relationships">
  <dimension ref="A1:D25"/>
  <sheetViews>
    <sheetView workbookViewId="0">
      <pane xSplit="1" ySplit="4" topLeftCell="B5" activePane="bottomRight" state="frozen"/>
      <selection pane="topRight"/>
      <selection pane="bottomLeft"/>
      <selection pane="bottomRight" activeCell="D19" sqref="D19"/>
    </sheetView>
  </sheetViews>
  <sheetFormatPr defaultColWidth="9" defaultRowHeight="13.5"/>
  <cols>
    <col min="1" max="1" width="37.75" customWidth="1"/>
    <col min="2" max="4" width="16.875" customWidth="1"/>
  </cols>
  <sheetData>
    <row r="1" spans="1:4" ht="21">
      <c r="A1" s="47" t="s">
        <v>136</v>
      </c>
      <c r="B1" s="48"/>
    </row>
    <row r="2" spans="1:4" ht="25.5" customHeight="1">
      <c r="A2" s="140" t="s">
        <v>250</v>
      </c>
      <c r="B2" s="140"/>
      <c r="C2" s="140"/>
      <c r="D2" s="140"/>
    </row>
    <row r="3" spans="1:4">
      <c r="A3" s="141"/>
      <c r="B3" s="141"/>
    </row>
    <row r="4" spans="1:4" ht="43.5" customHeight="1">
      <c r="A4" s="49" t="s">
        <v>137</v>
      </c>
      <c r="B4" s="50" t="s">
        <v>138</v>
      </c>
      <c r="C4" s="50" t="s">
        <v>18</v>
      </c>
      <c r="D4" s="50" t="s">
        <v>19</v>
      </c>
    </row>
    <row r="5" spans="1:4" ht="24" customHeight="1">
      <c r="A5" s="51" t="s">
        <v>139</v>
      </c>
      <c r="B5" s="52"/>
      <c r="C5" s="52"/>
      <c r="D5" s="52"/>
    </row>
    <row r="6" spans="1:4" ht="24" customHeight="1">
      <c r="A6" s="53" t="s">
        <v>140</v>
      </c>
      <c r="B6" s="54">
        <v>446</v>
      </c>
      <c r="C6" s="54">
        <v>424</v>
      </c>
      <c r="D6" s="54">
        <v>419</v>
      </c>
    </row>
    <row r="7" spans="1:4" ht="24" customHeight="1">
      <c r="A7" s="53" t="s">
        <v>141</v>
      </c>
      <c r="B7" s="54">
        <v>27</v>
      </c>
      <c r="C7" s="54">
        <v>26</v>
      </c>
      <c r="D7" s="54">
        <v>26</v>
      </c>
    </row>
    <row r="8" spans="1:4" ht="24" customHeight="1">
      <c r="A8" s="55" t="s">
        <v>142</v>
      </c>
      <c r="B8" s="56">
        <f>4/B7</f>
        <v>0.14814814814814814</v>
      </c>
      <c r="C8" s="56">
        <f>4/C7</f>
        <v>0.15384615384615385</v>
      </c>
      <c r="D8" s="56">
        <f>4/26</f>
        <v>0.15384615384615385</v>
      </c>
    </row>
    <row r="9" spans="1:4" ht="24" customHeight="1">
      <c r="A9" s="57" t="s">
        <v>143</v>
      </c>
      <c r="B9" s="58"/>
      <c r="C9" s="59"/>
      <c r="D9" s="59"/>
    </row>
    <row r="10" spans="1:4" ht="24" customHeight="1">
      <c r="A10" s="55" t="s">
        <v>144</v>
      </c>
      <c r="B10" s="59"/>
      <c r="C10" s="59"/>
      <c r="D10" s="59"/>
    </row>
    <row r="11" spans="1:4" ht="24" customHeight="1">
      <c r="A11" s="53" t="s">
        <v>145</v>
      </c>
      <c r="B11" s="59">
        <f>446/23</f>
        <v>19.391304347826086</v>
      </c>
      <c r="C11" s="59">
        <v>19.272727272727273</v>
      </c>
      <c r="D11" s="59">
        <f>D6/22</f>
        <v>19.045454545454547</v>
      </c>
    </row>
    <row r="12" spans="1:4" ht="24" customHeight="1">
      <c r="A12" s="53" t="s">
        <v>146</v>
      </c>
      <c r="B12" s="59"/>
      <c r="C12" s="59"/>
      <c r="D12" s="59"/>
    </row>
    <row r="13" spans="1:4" ht="24" customHeight="1">
      <c r="A13" s="53" t="s">
        <v>147</v>
      </c>
      <c r="B13" s="59"/>
      <c r="C13" s="59"/>
      <c r="D13" s="59"/>
    </row>
    <row r="14" spans="1:4" ht="24" customHeight="1">
      <c r="A14" s="55" t="s">
        <v>148</v>
      </c>
      <c r="B14" s="60">
        <f>B15+B16+B18</f>
        <v>2743731.4999999995</v>
      </c>
      <c r="C14" s="60">
        <f>C15+C16+C18+C20</f>
        <v>2944621.48</v>
      </c>
      <c r="D14" s="60">
        <f>D15+D16+D18</f>
        <v>3712677.6000000006</v>
      </c>
    </row>
    <row r="15" spans="1:4" ht="24" customHeight="1">
      <c r="A15" s="53" t="s">
        <v>149</v>
      </c>
      <c r="B15" s="61">
        <f>教育成本归集表!D5</f>
        <v>2031002.97</v>
      </c>
      <c r="C15" s="61">
        <f>教育成本归集表!G5</f>
        <v>2052402.23</v>
      </c>
      <c r="D15" s="61">
        <f>教育成本归集表!J5</f>
        <v>2733709.47</v>
      </c>
    </row>
    <row r="16" spans="1:4" ht="24" customHeight="1">
      <c r="A16" s="53" t="s">
        <v>150</v>
      </c>
      <c r="B16" s="61">
        <f>教育成本归集表!D12</f>
        <v>567627</v>
      </c>
      <c r="C16" s="61">
        <f>教育成本归集表!G12</f>
        <v>673824.13</v>
      </c>
      <c r="D16" s="61">
        <f>教育成本归集表!J12</f>
        <v>751427.51</v>
      </c>
    </row>
    <row r="17" spans="1:4" ht="24" customHeight="1">
      <c r="A17" s="53" t="s">
        <v>151</v>
      </c>
      <c r="B17" s="61"/>
      <c r="C17" s="61"/>
      <c r="D17" s="61"/>
    </row>
    <row r="18" spans="1:4" ht="24" customHeight="1">
      <c r="A18" s="53" t="s">
        <v>152</v>
      </c>
      <c r="B18" s="61">
        <f>教育成本归集表!D44</f>
        <v>145101.53</v>
      </c>
      <c r="C18" s="61">
        <f>教育成本归集表!G44</f>
        <v>218395.12</v>
      </c>
      <c r="D18" s="61">
        <f>教育成本归集表!J44</f>
        <v>227540.62</v>
      </c>
    </row>
    <row r="19" spans="1:4" ht="24" customHeight="1">
      <c r="A19" s="62" t="s">
        <v>153</v>
      </c>
      <c r="B19" s="61"/>
      <c r="C19" s="61"/>
      <c r="D19" s="61"/>
    </row>
    <row r="20" spans="1:4" ht="24" customHeight="1">
      <c r="A20" s="53" t="s">
        <v>154</v>
      </c>
      <c r="B20" s="61"/>
      <c r="C20" s="61"/>
      <c r="D20" s="61"/>
    </row>
    <row r="21" spans="1:4" ht="24" customHeight="1">
      <c r="A21" s="55" t="s">
        <v>155</v>
      </c>
      <c r="B21" s="63">
        <v>266780</v>
      </c>
      <c r="C21" s="63">
        <v>253400</v>
      </c>
      <c r="D21" s="63">
        <v>274900</v>
      </c>
    </row>
    <row r="22" spans="1:4" ht="24" customHeight="1">
      <c r="A22" s="55" t="s">
        <v>156</v>
      </c>
      <c r="B22" s="61">
        <f>B14-B21</f>
        <v>2476951.4999999995</v>
      </c>
      <c r="C22" s="61">
        <f t="shared" ref="C22:D22" si="0">C14-C21</f>
        <v>2691221.48</v>
      </c>
      <c r="D22" s="61">
        <f t="shared" si="0"/>
        <v>3437777.6000000006</v>
      </c>
    </row>
    <row r="23" spans="1:4" ht="24" customHeight="1">
      <c r="A23" s="55" t="s">
        <v>157</v>
      </c>
      <c r="B23" s="60"/>
      <c r="C23" s="60"/>
      <c r="D23" s="60"/>
    </row>
    <row r="24" spans="1:4" ht="24" customHeight="1">
      <c r="A24" s="53" t="s">
        <v>158</v>
      </c>
      <c r="B24" s="64">
        <f>B22/B6</f>
        <v>5553.7029147982048</v>
      </c>
      <c r="C24" s="64">
        <f t="shared" ref="C24:D24" si="1">C22/C6</f>
        <v>6347.2204716981132</v>
      </c>
      <c r="D24" s="64">
        <f t="shared" si="1"/>
        <v>8204.7198090692145</v>
      </c>
    </row>
    <row r="25" spans="1:4" ht="24" customHeight="1">
      <c r="A25" s="53" t="s">
        <v>245</v>
      </c>
      <c r="B25" s="142">
        <f>(B24+C24+D24)/3</f>
        <v>6701.8810651885105</v>
      </c>
      <c r="C25" s="143"/>
      <c r="D25" s="144"/>
    </row>
  </sheetData>
  <mergeCells count="3">
    <mergeCell ref="A2:D2"/>
    <mergeCell ref="A3:B3"/>
    <mergeCell ref="B25:D25"/>
  </mergeCells>
  <phoneticPr fontId="3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E17"/>
  <sheetViews>
    <sheetView workbookViewId="0">
      <selection activeCell="G10" sqref="G10"/>
    </sheetView>
  </sheetViews>
  <sheetFormatPr defaultColWidth="9" defaultRowHeight="13.5"/>
  <cols>
    <col min="1" max="1" width="15" customWidth="1"/>
    <col min="2" max="2" width="13.25" customWidth="1"/>
    <col min="3" max="3" width="13.125" customWidth="1"/>
    <col min="4" max="4" width="12.875" customWidth="1"/>
    <col min="5" max="5" width="12.125" customWidth="1"/>
  </cols>
  <sheetData>
    <row r="1" spans="1:5" ht="25.5">
      <c r="A1" s="139" t="s">
        <v>251</v>
      </c>
      <c r="B1" s="139"/>
      <c r="C1" s="139"/>
      <c r="D1" s="139"/>
      <c r="E1" s="139"/>
    </row>
    <row r="2" spans="1:5" ht="28.5">
      <c r="A2" s="32" t="s">
        <v>159</v>
      </c>
      <c r="B2" s="32" t="s">
        <v>160</v>
      </c>
      <c r="C2" s="32" t="s">
        <v>161</v>
      </c>
      <c r="D2" s="32" t="s">
        <v>162</v>
      </c>
      <c r="E2" s="32" t="s">
        <v>163</v>
      </c>
    </row>
    <row r="3" spans="1:5" ht="15.75">
      <c r="A3" s="37" t="s">
        <v>164</v>
      </c>
      <c r="B3" s="37"/>
      <c r="C3" s="37"/>
      <c r="D3" s="37"/>
      <c r="E3" s="37"/>
    </row>
    <row r="4" spans="1:5" ht="15.75">
      <c r="A4" s="37">
        <v>2019</v>
      </c>
      <c r="B4" s="37">
        <v>13</v>
      </c>
      <c r="C4" s="37">
        <v>462</v>
      </c>
      <c r="D4" s="37">
        <v>415</v>
      </c>
      <c r="E4" s="38">
        <f>(C4*8+D4*4)/12</f>
        <v>446.33333333333331</v>
      </c>
    </row>
    <row r="5" spans="1:5" ht="15.75">
      <c r="A5" s="37">
        <v>2020</v>
      </c>
      <c r="B5" s="37">
        <v>12</v>
      </c>
      <c r="C5" s="37">
        <v>420</v>
      </c>
      <c r="D5" s="37">
        <v>431</v>
      </c>
      <c r="E5" s="38">
        <f t="shared" ref="E5:E6" si="0">(C5*8+D5*4)/12</f>
        <v>423.66666666666669</v>
      </c>
    </row>
    <row r="6" spans="1:5" ht="15.75">
      <c r="A6" s="37">
        <v>2021</v>
      </c>
      <c r="B6" s="37">
        <v>11</v>
      </c>
      <c r="C6" s="37">
        <v>440</v>
      </c>
      <c r="D6" s="37">
        <v>378</v>
      </c>
      <c r="E6" s="38">
        <f t="shared" si="0"/>
        <v>419.33333333333331</v>
      </c>
    </row>
    <row r="7" spans="1:5" ht="15.75">
      <c r="A7" s="37"/>
      <c r="B7" s="37"/>
      <c r="C7" s="37"/>
      <c r="D7" s="37"/>
      <c r="E7" s="37"/>
    </row>
    <row r="8" spans="1:5" ht="15.75">
      <c r="A8" s="37"/>
      <c r="B8" s="37"/>
      <c r="C8" s="37"/>
      <c r="D8" s="37"/>
      <c r="E8" s="37"/>
    </row>
    <row r="9" spans="1:5" ht="15.75">
      <c r="A9" s="37"/>
      <c r="B9" s="37"/>
      <c r="C9" s="37"/>
      <c r="D9" s="37"/>
      <c r="E9" s="37"/>
    </row>
    <row r="10" spans="1:5" ht="15.75">
      <c r="A10" s="37"/>
      <c r="B10" s="37"/>
      <c r="C10" s="37"/>
      <c r="D10" s="37"/>
      <c r="E10" s="37"/>
    </row>
    <row r="11" spans="1:5" ht="15.75">
      <c r="A11" s="37"/>
      <c r="B11" s="37"/>
      <c r="C11" s="37"/>
      <c r="D11" s="37"/>
      <c r="E11" s="37"/>
    </row>
    <row r="12" spans="1:5" ht="15.75">
      <c r="A12" s="37"/>
      <c r="B12" s="37"/>
      <c r="C12" s="37"/>
      <c r="D12" s="37"/>
      <c r="E12" s="37"/>
    </row>
    <row r="13" spans="1:5" ht="15.75">
      <c r="A13" s="37"/>
      <c r="B13" s="37"/>
      <c r="C13" s="37"/>
      <c r="D13" s="37"/>
      <c r="E13" s="37"/>
    </row>
    <row r="14" spans="1:5" ht="15.75">
      <c r="A14" s="37"/>
      <c r="B14" s="37"/>
      <c r="C14" s="37"/>
      <c r="D14" s="37"/>
      <c r="E14" s="37"/>
    </row>
    <row r="15" spans="1:5" ht="15.75">
      <c r="A15" s="37" t="s">
        <v>165</v>
      </c>
      <c r="B15" s="37"/>
      <c r="C15" s="37"/>
      <c r="D15" s="37"/>
      <c r="E15" s="38"/>
    </row>
    <row r="16" spans="1:5" ht="15.75" customHeight="1">
      <c r="A16" s="145" t="s">
        <v>166</v>
      </c>
      <c r="B16" s="146" t="s">
        <v>239</v>
      </c>
      <c r="C16" s="147"/>
      <c r="D16" s="147"/>
      <c r="E16" s="147"/>
    </row>
    <row r="17" spans="1:5">
      <c r="A17" s="145"/>
      <c r="B17" s="147"/>
      <c r="C17" s="147"/>
      <c r="D17" s="147"/>
      <c r="E17" s="147"/>
    </row>
  </sheetData>
  <mergeCells count="3">
    <mergeCell ref="A1:E1"/>
    <mergeCell ref="A16:A17"/>
    <mergeCell ref="B16:E17"/>
  </mergeCells>
  <phoneticPr fontId="32" type="noConversion"/>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dimension ref="A1:I53"/>
  <sheetViews>
    <sheetView workbookViewId="0">
      <selection activeCell="I8" sqref="I8"/>
    </sheetView>
  </sheetViews>
  <sheetFormatPr defaultColWidth="9" defaultRowHeight="13.5"/>
  <cols>
    <col min="1" max="1" width="23.625" customWidth="1"/>
    <col min="2" max="2" width="10.25" customWidth="1"/>
    <col min="3" max="3" width="9.625" customWidth="1"/>
  </cols>
  <sheetData>
    <row r="1" spans="1:9" ht="25.5">
      <c r="A1" s="139" t="s">
        <v>240</v>
      </c>
      <c r="B1" s="139"/>
      <c r="C1" s="139"/>
      <c r="D1" s="139"/>
      <c r="E1" s="139"/>
      <c r="F1" s="139"/>
      <c r="G1" s="139"/>
    </row>
    <row r="2" spans="1:9" ht="28.5">
      <c r="A2" s="32" t="s">
        <v>167</v>
      </c>
      <c r="B2" s="32" t="s">
        <v>168</v>
      </c>
      <c r="C2" s="32" t="s">
        <v>169</v>
      </c>
      <c r="D2" s="32" t="s">
        <v>170</v>
      </c>
      <c r="E2" s="32" t="s">
        <v>171</v>
      </c>
      <c r="F2" s="32" t="s">
        <v>163</v>
      </c>
      <c r="G2" s="32" t="s">
        <v>172</v>
      </c>
    </row>
    <row r="3" spans="1:9" ht="15.75">
      <c r="A3" s="33" t="s">
        <v>173</v>
      </c>
      <c r="B3" s="32">
        <v>51</v>
      </c>
      <c r="C3" s="32">
        <v>51</v>
      </c>
      <c r="D3" s="32"/>
      <c r="E3" s="34"/>
      <c r="F3" s="35"/>
      <c r="G3" s="32"/>
      <c r="I3" s="123"/>
    </row>
    <row r="4" spans="1:9" ht="15.75">
      <c r="A4" s="36" t="s">
        <v>174</v>
      </c>
      <c r="B4" s="37">
        <v>51</v>
      </c>
      <c r="C4" s="37">
        <v>51</v>
      </c>
      <c r="D4" s="38"/>
      <c r="E4" s="39"/>
      <c r="F4" s="40">
        <v>27</v>
      </c>
      <c r="G4" s="40"/>
    </row>
    <row r="5" spans="1:9" ht="15.75">
      <c r="A5" s="41" t="s">
        <v>32</v>
      </c>
      <c r="B5" s="37"/>
      <c r="C5" s="37"/>
      <c r="D5" s="38"/>
      <c r="E5" s="38"/>
      <c r="F5" s="39"/>
      <c r="G5" s="40"/>
    </row>
    <row r="6" spans="1:9" ht="15.75">
      <c r="A6" s="42" t="s">
        <v>175</v>
      </c>
      <c r="B6" s="37">
        <v>24</v>
      </c>
      <c r="C6" s="37">
        <v>24</v>
      </c>
      <c r="D6" s="38">
        <f>(B6*8+C6*4)/12</f>
        <v>24</v>
      </c>
      <c r="E6" s="38">
        <v>23.473684210526315</v>
      </c>
      <c r="F6" s="40">
        <v>23</v>
      </c>
      <c r="G6" s="40">
        <v>2</v>
      </c>
    </row>
    <row r="7" spans="1:9" ht="15.75">
      <c r="A7" s="42" t="s">
        <v>176</v>
      </c>
      <c r="B7" s="37"/>
      <c r="C7" s="37"/>
      <c r="D7" s="37"/>
      <c r="E7" s="38"/>
      <c r="F7" s="40"/>
      <c r="G7" s="40"/>
    </row>
    <row r="8" spans="1:9" ht="15.75">
      <c r="A8" s="42" t="s">
        <v>177</v>
      </c>
      <c r="B8" s="37"/>
      <c r="C8" s="37"/>
      <c r="D8" s="37"/>
      <c r="E8" s="38"/>
      <c r="F8" s="40"/>
      <c r="G8" s="40"/>
    </row>
    <row r="9" spans="1:9" ht="15.75">
      <c r="A9" s="43" t="s">
        <v>36</v>
      </c>
      <c r="B9" s="37"/>
      <c r="C9" s="37"/>
      <c r="D9" s="37"/>
      <c r="E9" s="38"/>
      <c r="F9" s="40"/>
      <c r="G9" s="44"/>
    </row>
    <row r="10" spans="1:9" ht="15.75">
      <c r="A10" s="41" t="s">
        <v>37</v>
      </c>
      <c r="B10" s="37">
        <v>4</v>
      </c>
      <c r="C10" s="37">
        <v>4</v>
      </c>
      <c r="D10" s="37">
        <v>4</v>
      </c>
      <c r="E10" s="148">
        <v>4</v>
      </c>
      <c r="F10" s="149">
        <v>4</v>
      </c>
      <c r="G10" s="150">
        <v>23</v>
      </c>
    </row>
    <row r="11" spans="1:9" ht="15.75">
      <c r="A11" s="41" t="s">
        <v>38</v>
      </c>
      <c r="B11" s="37">
        <v>5</v>
      </c>
      <c r="C11" s="37">
        <v>5</v>
      </c>
      <c r="D11" s="37">
        <v>5</v>
      </c>
      <c r="E11" s="148"/>
      <c r="F11" s="149"/>
      <c r="G11" s="151"/>
    </row>
    <row r="12" spans="1:9" ht="15.75">
      <c r="A12" s="41" t="s">
        <v>39</v>
      </c>
      <c r="B12" s="37">
        <v>18</v>
      </c>
      <c r="C12" s="37">
        <v>18</v>
      </c>
      <c r="D12" s="37">
        <v>18</v>
      </c>
      <c r="E12" s="148"/>
      <c r="F12" s="149"/>
      <c r="G12" s="152"/>
    </row>
    <row r="13" spans="1:9" ht="15.75">
      <c r="A13" s="45" t="s">
        <v>40</v>
      </c>
      <c r="B13" s="37"/>
      <c r="C13" s="37"/>
      <c r="D13" s="37"/>
      <c r="E13" s="46"/>
      <c r="F13" s="46"/>
      <c r="G13" s="46"/>
    </row>
    <row r="14" spans="1:9" ht="15.75">
      <c r="A14" s="45" t="s">
        <v>41</v>
      </c>
      <c r="B14" s="37"/>
      <c r="C14" s="37"/>
      <c r="D14" s="37"/>
      <c r="E14" s="46"/>
      <c r="F14" s="46"/>
      <c r="G14" s="46"/>
    </row>
    <row r="15" spans="1:9" ht="15.75">
      <c r="A15" s="45" t="s">
        <v>42</v>
      </c>
      <c r="B15" s="37"/>
      <c r="C15" s="37"/>
      <c r="D15" s="37"/>
      <c r="E15" s="46"/>
      <c r="F15" s="46"/>
      <c r="G15" s="46"/>
    </row>
    <row r="16" spans="1:9" ht="15.75">
      <c r="A16" s="45" t="s">
        <v>43</v>
      </c>
      <c r="B16" s="37"/>
      <c r="C16" s="37"/>
      <c r="D16" s="37"/>
      <c r="E16" s="46"/>
      <c r="F16" s="46"/>
      <c r="G16" s="46"/>
    </row>
    <row r="17" spans="1:7" ht="15.75">
      <c r="A17" s="45" t="s">
        <v>44</v>
      </c>
      <c r="B17" s="37"/>
      <c r="C17" s="37"/>
      <c r="D17" s="37"/>
      <c r="E17" s="46"/>
      <c r="F17" s="46"/>
      <c r="G17" s="46"/>
    </row>
    <row r="19" spans="1:7" ht="25.5">
      <c r="A19" s="139" t="s">
        <v>241</v>
      </c>
      <c r="B19" s="139"/>
      <c r="C19" s="139"/>
      <c r="D19" s="139"/>
      <c r="E19" s="139"/>
      <c r="F19" s="139"/>
      <c r="G19" s="139"/>
    </row>
    <row r="20" spans="1:7" ht="28.5">
      <c r="A20" s="32" t="s">
        <v>167</v>
      </c>
      <c r="B20" s="32" t="s">
        <v>168</v>
      </c>
      <c r="C20" s="32" t="s">
        <v>169</v>
      </c>
      <c r="D20" s="32" t="s">
        <v>170</v>
      </c>
      <c r="E20" s="32" t="s">
        <v>171</v>
      </c>
      <c r="F20" s="32" t="s">
        <v>163</v>
      </c>
      <c r="G20" s="32" t="s">
        <v>172</v>
      </c>
    </row>
    <row r="21" spans="1:7" ht="15.75">
      <c r="A21" s="33" t="s">
        <v>173</v>
      </c>
      <c r="B21" s="32">
        <v>51</v>
      </c>
      <c r="C21" s="32">
        <v>51</v>
      </c>
      <c r="D21" s="32"/>
      <c r="E21" s="34"/>
      <c r="F21" s="35"/>
      <c r="G21" s="32"/>
    </row>
    <row r="22" spans="1:7" ht="15.75">
      <c r="A22" s="36" t="s">
        <v>174</v>
      </c>
      <c r="B22" s="37">
        <v>51</v>
      </c>
      <c r="C22" s="37">
        <v>51</v>
      </c>
      <c r="D22" s="38"/>
      <c r="E22" s="39"/>
      <c r="F22" s="40">
        <v>26</v>
      </c>
      <c r="G22" s="40"/>
    </row>
    <row r="23" spans="1:7" ht="15.75">
      <c r="A23" s="41" t="s">
        <v>32</v>
      </c>
      <c r="B23" s="37"/>
      <c r="C23" s="37"/>
      <c r="D23" s="38"/>
      <c r="E23" s="38"/>
      <c r="F23" s="39"/>
      <c r="G23" s="40"/>
    </row>
    <row r="24" spans="1:7" ht="15.75">
      <c r="A24" s="42" t="s">
        <v>175</v>
      </c>
      <c r="B24" s="37">
        <v>24</v>
      </c>
      <c r="C24" s="37">
        <v>24</v>
      </c>
      <c r="D24" s="38">
        <f>(B24*8+C24*4)/12</f>
        <v>24</v>
      </c>
      <c r="E24" s="38">
        <v>22.315789473684209</v>
      </c>
      <c r="F24" s="40">
        <v>22</v>
      </c>
      <c r="G24" s="40">
        <v>2</v>
      </c>
    </row>
    <row r="25" spans="1:7" ht="15.75">
      <c r="A25" s="42" t="s">
        <v>176</v>
      </c>
      <c r="B25" s="37"/>
      <c r="C25" s="37"/>
      <c r="D25" s="37"/>
      <c r="E25" s="38"/>
      <c r="F25" s="40"/>
      <c r="G25" s="40"/>
    </row>
    <row r="26" spans="1:7" ht="15.75">
      <c r="A26" s="42" t="s">
        <v>177</v>
      </c>
      <c r="B26" s="37"/>
      <c r="C26" s="37"/>
      <c r="D26" s="37"/>
      <c r="E26" s="38"/>
      <c r="F26" s="40"/>
      <c r="G26" s="40"/>
    </row>
    <row r="27" spans="1:7" ht="15.75">
      <c r="A27" s="43" t="s">
        <v>36</v>
      </c>
      <c r="B27" s="37"/>
      <c r="C27" s="37"/>
      <c r="D27" s="37"/>
      <c r="E27" s="38"/>
      <c r="F27" s="40"/>
      <c r="G27" s="44"/>
    </row>
    <row r="28" spans="1:7" ht="15.75">
      <c r="A28" s="41" t="s">
        <v>37</v>
      </c>
      <c r="B28" s="37">
        <v>4</v>
      </c>
      <c r="C28" s="37">
        <v>4</v>
      </c>
      <c r="D28" s="37">
        <v>4</v>
      </c>
      <c r="E28" s="148">
        <v>4</v>
      </c>
      <c r="F28" s="149">
        <v>4</v>
      </c>
      <c r="G28" s="150">
        <v>23</v>
      </c>
    </row>
    <row r="29" spans="1:7" ht="15.75">
      <c r="A29" s="41" t="s">
        <v>38</v>
      </c>
      <c r="B29" s="37">
        <v>5</v>
      </c>
      <c r="C29" s="37">
        <v>5</v>
      </c>
      <c r="D29" s="37">
        <v>5</v>
      </c>
      <c r="E29" s="148"/>
      <c r="F29" s="149"/>
      <c r="G29" s="151"/>
    </row>
    <row r="30" spans="1:7" ht="15.75">
      <c r="A30" s="41" t="s">
        <v>39</v>
      </c>
      <c r="B30" s="37">
        <v>18</v>
      </c>
      <c r="C30" s="37">
        <v>18</v>
      </c>
      <c r="D30" s="37">
        <v>18</v>
      </c>
      <c r="E30" s="148"/>
      <c r="F30" s="149"/>
      <c r="G30" s="152"/>
    </row>
    <row r="31" spans="1:7" ht="15.75">
      <c r="A31" s="45" t="s">
        <v>40</v>
      </c>
      <c r="B31" s="37"/>
      <c r="C31" s="37"/>
      <c r="D31" s="37"/>
      <c r="E31" s="46"/>
      <c r="F31" s="46"/>
      <c r="G31" s="46"/>
    </row>
    <row r="32" spans="1:7" ht="15.75">
      <c r="A32" s="45" t="s">
        <v>41</v>
      </c>
      <c r="B32" s="37"/>
      <c r="C32" s="37"/>
      <c r="D32" s="37"/>
      <c r="E32" s="46"/>
      <c r="F32" s="46"/>
      <c r="G32" s="46"/>
    </row>
    <row r="33" spans="1:7" ht="15.75">
      <c r="A33" s="45" t="s">
        <v>42</v>
      </c>
      <c r="B33" s="37"/>
      <c r="C33" s="37"/>
      <c r="D33" s="37"/>
      <c r="E33" s="46"/>
      <c r="F33" s="46"/>
      <c r="G33" s="46"/>
    </row>
    <row r="34" spans="1:7" ht="15.75">
      <c r="A34" s="45" t="s">
        <v>43</v>
      </c>
      <c r="B34" s="37"/>
      <c r="C34" s="37"/>
      <c r="D34" s="37"/>
      <c r="E34" s="46"/>
      <c r="F34" s="46"/>
      <c r="G34" s="46"/>
    </row>
    <row r="35" spans="1:7" ht="15.75">
      <c r="A35" s="45" t="s">
        <v>44</v>
      </c>
      <c r="B35" s="37"/>
      <c r="C35" s="37"/>
      <c r="D35" s="37"/>
      <c r="E35" s="46"/>
      <c r="F35" s="46"/>
      <c r="G35" s="46"/>
    </row>
    <row r="37" spans="1:7" ht="25.5">
      <c r="A37" s="139" t="s">
        <v>240</v>
      </c>
      <c r="B37" s="139"/>
      <c r="C37" s="139"/>
      <c r="D37" s="139"/>
      <c r="E37" s="139"/>
      <c r="F37" s="139"/>
      <c r="G37" s="139"/>
    </row>
    <row r="38" spans="1:7" ht="28.5">
      <c r="A38" s="32" t="s">
        <v>167</v>
      </c>
      <c r="B38" s="32" t="s">
        <v>168</v>
      </c>
      <c r="C38" s="32" t="s">
        <v>169</v>
      </c>
      <c r="D38" s="32" t="s">
        <v>170</v>
      </c>
      <c r="E38" s="32" t="s">
        <v>171</v>
      </c>
      <c r="F38" s="32" t="s">
        <v>163</v>
      </c>
      <c r="G38" s="32" t="s">
        <v>172</v>
      </c>
    </row>
    <row r="39" spans="1:7" ht="15.75">
      <c r="A39" s="33" t="s">
        <v>173</v>
      </c>
      <c r="B39" s="32">
        <v>51</v>
      </c>
      <c r="C39" s="32">
        <v>51</v>
      </c>
      <c r="D39" s="32"/>
      <c r="E39" s="34"/>
      <c r="F39" s="35"/>
      <c r="G39" s="32"/>
    </row>
    <row r="40" spans="1:7" ht="15.75">
      <c r="A40" s="36" t="s">
        <v>174</v>
      </c>
      <c r="B40" s="37">
        <v>51</v>
      </c>
      <c r="C40" s="37">
        <v>51</v>
      </c>
      <c r="D40" s="38"/>
      <c r="E40" s="39"/>
      <c r="F40" s="40">
        <v>26</v>
      </c>
      <c r="G40" s="40"/>
    </row>
    <row r="41" spans="1:7" ht="15.75">
      <c r="A41" s="41" t="s">
        <v>32</v>
      </c>
      <c r="B41" s="37"/>
      <c r="C41" s="37"/>
      <c r="D41" s="38"/>
      <c r="E41" s="38"/>
      <c r="F41" s="39"/>
      <c r="G41" s="40"/>
    </row>
    <row r="42" spans="1:7" ht="15.75">
      <c r="A42" s="42" t="s">
        <v>175</v>
      </c>
      <c r="B42" s="37">
        <v>24</v>
      </c>
      <c r="C42" s="37">
        <v>24</v>
      </c>
      <c r="D42" s="38">
        <f>(B42*8+C42*4)/12</f>
        <v>24</v>
      </c>
      <c r="E42" s="38">
        <f>424/19</f>
        <v>22.315789473684209</v>
      </c>
      <c r="F42" s="40">
        <v>22</v>
      </c>
      <c r="G42" s="40">
        <v>2</v>
      </c>
    </row>
    <row r="43" spans="1:7" ht="15.75">
      <c r="A43" s="42" t="s">
        <v>176</v>
      </c>
      <c r="B43" s="37"/>
      <c r="C43" s="37"/>
      <c r="D43" s="37"/>
      <c r="E43" s="38"/>
      <c r="F43" s="40"/>
      <c r="G43" s="40"/>
    </row>
    <row r="44" spans="1:7" ht="15.75">
      <c r="A44" s="42" t="s">
        <v>177</v>
      </c>
      <c r="B44" s="37"/>
      <c r="C44" s="37"/>
      <c r="D44" s="37"/>
      <c r="E44" s="38"/>
      <c r="F44" s="40"/>
      <c r="G44" s="40"/>
    </row>
    <row r="45" spans="1:7" ht="15.75">
      <c r="A45" s="43" t="s">
        <v>36</v>
      </c>
      <c r="B45" s="37"/>
      <c r="C45" s="37"/>
      <c r="D45" s="37"/>
      <c r="E45" s="38"/>
      <c r="F45" s="40"/>
      <c r="G45" s="44"/>
    </row>
    <row r="46" spans="1:7" ht="15.75">
      <c r="A46" s="41" t="s">
        <v>37</v>
      </c>
      <c r="B46" s="37">
        <v>4</v>
      </c>
      <c r="C46" s="37">
        <v>4</v>
      </c>
      <c r="D46" s="37">
        <v>4</v>
      </c>
      <c r="E46" s="148">
        <v>4</v>
      </c>
      <c r="F46" s="149">
        <v>4</v>
      </c>
      <c r="G46" s="150">
        <v>23</v>
      </c>
    </row>
    <row r="47" spans="1:7" ht="15.75">
      <c r="A47" s="41" t="s">
        <v>38</v>
      </c>
      <c r="B47" s="37">
        <v>5</v>
      </c>
      <c r="C47" s="37">
        <v>5</v>
      </c>
      <c r="D47" s="37">
        <v>5</v>
      </c>
      <c r="E47" s="148"/>
      <c r="F47" s="149"/>
      <c r="G47" s="151"/>
    </row>
    <row r="48" spans="1:7" ht="15.75">
      <c r="A48" s="41" t="s">
        <v>39</v>
      </c>
      <c r="B48" s="37">
        <v>18</v>
      </c>
      <c r="C48" s="37">
        <v>18</v>
      </c>
      <c r="D48" s="37">
        <v>18</v>
      </c>
      <c r="E48" s="148"/>
      <c r="F48" s="149"/>
      <c r="G48" s="152"/>
    </row>
    <row r="49" spans="1:7" ht="15.75">
      <c r="A49" s="45" t="s">
        <v>40</v>
      </c>
      <c r="B49" s="37"/>
      <c r="C49" s="37"/>
      <c r="D49" s="37"/>
      <c r="E49" s="46"/>
      <c r="F49" s="46"/>
      <c r="G49" s="46"/>
    </row>
    <row r="50" spans="1:7" ht="15.75">
      <c r="A50" s="45" t="s">
        <v>41</v>
      </c>
      <c r="B50" s="37"/>
      <c r="C50" s="37"/>
      <c r="D50" s="37"/>
      <c r="E50" s="46"/>
      <c r="F50" s="46"/>
      <c r="G50" s="46"/>
    </row>
    <row r="51" spans="1:7" ht="15.75">
      <c r="A51" s="45" t="s">
        <v>42</v>
      </c>
      <c r="B51" s="37"/>
      <c r="C51" s="37"/>
      <c r="D51" s="37"/>
      <c r="E51" s="46"/>
      <c r="F51" s="46"/>
      <c r="G51" s="46"/>
    </row>
    <row r="52" spans="1:7" ht="15.75">
      <c r="A52" s="45" t="s">
        <v>43</v>
      </c>
      <c r="B52" s="37"/>
      <c r="C52" s="37"/>
      <c r="D52" s="37"/>
      <c r="E52" s="46"/>
      <c r="F52" s="46"/>
      <c r="G52" s="46"/>
    </row>
    <row r="53" spans="1:7" ht="15.75">
      <c r="A53" s="45" t="s">
        <v>44</v>
      </c>
      <c r="B53" s="37"/>
      <c r="C53" s="37"/>
      <c r="D53" s="37"/>
      <c r="E53" s="46"/>
      <c r="F53" s="46"/>
      <c r="G53" s="46"/>
    </row>
  </sheetData>
  <mergeCells count="12">
    <mergeCell ref="E28:E30"/>
    <mergeCell ref="F28:F30"/>
    <mergeCell ref="G28:G30"/>
    <mergeCell ref="A37:G37"/>
    <mergeCell ref="E46:E48"/>
    <mergeCell ref="F46:F48"/>
    <mergeCell ref="G46:G48"/>
    <mergeCell ref="A1:G1"/>
    <mergeCell ref="E10:E12"/>
    <mergeCell ref="F10:F12"/>
    <mergeCell ref="G10:G12"/>
    <mergeCell ref="A19:G19"/>
  </mergeCells>
  <phoneticPr fontId="32"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dimension ref="A1:J29"/>
  <sheetViews>
    <sheetView zoomScale="91" zoomScaleNormal="91" workbookViewId="0">
      <selection activeCell="E30" sqref="E30"/>
    </sheetView>
  </sheetViews>
  <sheetFormatPr defaultColWidth="9" defaultRowHeight="13.5"/>
  <cols>
    <col min="1" max="1" width="22.125" customWidth="1"/>
    <col min="2" max="2" width="17.625" customWidth="1"/>
    <col min="3" max="3" width="13.25" customWidth="1"/>
    <col min="4" max="4" width="15.75" customWidth="1"/>
    <col min="5" max="5" width="13.75" customWidth="1"/>
    <col min="6" max="6" width="13.375" customWidth="1"/>
    <col min="7" max="7" width="17.625" customWidth="1"/>
    <col min="8" max="8" width="14" customWidth="1"/>
    <col min="10" max="10" width="13.75" customWidth="1"/>
  </cols>
  <sheetData>
    <row r="1" spans="1:8" ht="25.5">
      <c r="A1" s="153" t="s">
        <v>252</v>
      </c>
      <c r="B1" s="153"/>
      <c r="C1" s="153"/>
      <c r="D1" s="153"/>
      <c r="E1" s="153"/>
      <c r="F1" s="153"/>
      <c r="G1" s="153"/>
      <c r="H1" s="16"/>
    </row>
    <row r="2" spans="1:8">
      <c r="G2" t="s">
        <v>81</v>
      </c>
    </row>
    <row r="3" spans="1:8" ht="15.75">
      <c r="A3" s="17" t="s">
        <v>167</v>
      </c>
      <c r="B3" s="18" t="s">
        <v>178</v>
      </c>
      <c r="C3" s="18" t="s">
        <v>179</v>
      </c>
      <c r="D3" s="18" t="s">
        <v>180</v>
      </c>
      <c r="E3" s="19" t="s">
        <v>85</v>
      </c>
      <c r="F3" s="18" t="s">
        <v>181</v>
      </c>
      <c r="G3" s="20" t="s">
        <v>182</v>
      </c>
      <c r="H3" s="21" t="s">
        <v>183</v>
      </c>
    </row>
    <row r="4" spans="1:8" ht="15.75">
      <c r="A4" s="22" t="s">
        <v>184</v>
      </c>
      <c r="B4" s="23">
        <v>1707995.86</v>
      </c>
      <c r="C4" s="23">
        <f>27*81700</f>
        <v>2205900</v>
      </c>
      <c r="D4" s="23">
        <f>E4-B4</f>
        <v>-90800</v>
      </c>
      <c r="E4" s="23">
        <v>1617195.86</v>
      </c>
      <c r="F4" s="24"/>
      <c r="G4" s="25"/>
      <c r="H4" s="26"/>
    </row>
    <row r="5" spans="1:8" ht="15.75">
      <c r="A5" s="22" t="s">
        <v>185</v>
      </c>
      <c r="B5" s="23"/>
      <c r="C5" s="23"/>
      <c r="D5" s="23">
        <f t="shared" ref="D5:D11" si="0">E5-B5</f>
        <v>0</v>
      </c>
      <c r="E5" s="23"/>
      <c r="F5" s="24"/>
      <c r="G5" s="27"/>
      <c r="H5" s="26"/>
    </row>
    <row r="6" spans="1:8" ht="15.75">
      <c r="A6" s="28" t="s">
        <v>186</v>
      </c>
      <c r="B6" s="23">
        <v>260173.5</v>
      </c>
      <c r="C6" s="23"/>
      <c r="D6" s="23">
        <f t="shared" si="0"/>
        <v>0</v>
      </c>
      <c r="E6" s="23">
        <v>260173.5</v>
      </c>
      <c r="F6" s="24"/>
      <c r="G6" s="29"/>
      <c r="H6" s="26"/>
    </row>
    <row r="7" spans="1:8" ht="15.75">
      <c r="A7" s="22" t="s">
        <v>187</v>
      </c>
      <c r="B7" s="23"/>
      <c r="C7" s="23">
        <f>E4*0.12</f>
        <v>194063.50320000001</v>
      </c>
      <c r="D7" s="23">
        <f t="shared" si="0"/>
        <v>80859.793000000005</v>
      </c>
      <c r="E7" s="23">
        <f>E4*0.05</f>
        <v>80859.793000000005</v>
      </c>
      <c r="F7" s="23">
        <f>E4*0.05</f>
        <v>80859.793000000005</v>
      </c>
      <c r="G7" s="27"/>
      <c r="H7" s="26"/>
    </row>
    <row r="8" spans="1:8" ht="15.75">
      <c r="A8" s="22" t="s">
        <v>188</v>
      </c>
      <c r="B8" s="23"/>
      <c r="C8" s="23">
        <f>E4*0.02</f>
        <v>32343.917200000004</v>
      </c>
      <c r="D8" s="23">
        <f t="shared" si="0"/>
        <v>32343.919999999998</v>
      </c>
      <c r="E8" s="23">
        <f>F8</f>
        <v>32343.919999999998</v>
      </c>
      <c r="F8" s="24">
        <v>32343.919999999998</v>
      </c>
      <c r="G8" s="27"/>
      <c r="H8" s="26"/>
    </row>
    <row r="9" spans="1:8" ht="15.75">
      <c r="A9" s="22" t="s">
        <v>189</v>
      </c>
      <c r="B9" s="23"/>
      <c r="C9" s="23">
        <f>E4*0.025</f>
        <v>40429.896500000003</v>
      </c>
      <c r="D9" s="23">
        <f t="shared" si="0"/>
        <v>40429.9</v>
      </c>
      <c r="E9" s="23">
        <f>F9</f>
        <v>40429.9</v>
      </c>
      <c r="F9" s="24">
        <v>40429.9</v>
      </c>
      <c r="G9" s="27"/>
      <c r="H9" s="26"/>
    </row>
    <row r="10" spans="1:8" ht="15.75">
      <c r="A10" s="26" t="s">
        <v>190</v>
      </c>
      <c r="B10" s="26"/>
      <c r="C10" s="26"/>
      <c r="D10" s="23">
        <f t="shared" si="0"/>
        <v>0</v>
      </c>
      <c r="E10" s="26"/>
      <c r="F10" s="26"/>
      <c r="G10" s="26"/>
      <c r="H10" s="26"/>
    </row>
    <row r="11" spans="1:8" ht="15.75">
      <c r="A11" s="126" t="s">
        <v>242</v>
      </c>
      <c r="B11" s="124">
        <f>B4+B6+B7+B8+B9</f>
        <v>1968169.36</v>
      </c>
      <c r="C11" s="125"/>
      <c r="D11" s="23">
        <f t="shared" si="0"/>
        <v>62833.612999999896</v>
      </c>
      <c r="E11" s="124">
        <f>E4+E6+E7+E8+E9</f>
        <v>2031002.973</v>
      </c>
      <c r="F11" s="26"/>
      <c r="G11" s="26"/>
      <c r="H11" s="26"/>
    </row>
    <row r="12" spans="1:8" ht="15.75">
      <c r="A12" s="17" t="s">
        <v>167</v>
      </c>
      <c r="B12" s="18" t="s">
        <v>191</v>
      </c>
      <c r="C12" s="18" t="s">
        <v>179</v>
      </c>
      <c r="D12" s="18" t="s">
        <v>192</v>
      </c>
      <c r="E12" s="19" t="s">
        <v>87</v>
      </c>
      <c r="F12" s="18" t="s">
        <v>181</v>
      </c>
      <c r="G12" s="20" t="s">
        <v>193</v>
      </c>
      <c r="H12" s="21" t="s">
        <v>183</v>
      </c>
    </row>
    <row r="13" spans="1:8" ht="15.75">
      <c r="A13" s="22" t="s">
        <v>184</v>
      </c>
      <c r="B13" s="23">
        <v>1762598.84</v>
      </c>
      <c r="C13" s="23">
        <f>26*84000</f>
        <v>2184000</v>
      </c>
      <c r="D13" s="23"/>
      <c r="E13" s="23">
        <v>1762598.84</v>
      </c>
      <c r="F13" s="24"/>
      <c r="G13" s="25"/>
      <c r="H13" s="26"/>
    </row>
    <row r="14" spans="1:8" ht="15.75">
      <c r="A14" s="22" t="s">
        <v>185</v>
      </c>
      <c r="B14" s="23"/>
      <c r="C14" s="23"/>
      <c r="D14" s="23"/>
      <c r="E14" s="23"/>
      <c r="F14" s="24"/>
      <c r="G14" s="27"/>
      <c r="H14" s="26"/>
    </row>
    <row r="15" spans="1:8" ht="15.75">
      <c r="A15" s="28" t="s">
        <v>186</v>
      </c>
      <c r="B15" s="23">
        <v>122356.5</v>
      </c>
      <c r="C15" s="23"/>
      <c r="D15" s="23"/>
      <c r="E15" s="23">
        <v>122356.5</v>
      </c>
      <c r="F15" s="24"/>
      <c r="G15" s="29"/>
      <c r="H15" s="26"/>
    </row>
    <row r="16" spans="1:8" ht="15.75">
      <c r="A16" s="22" t="s">
        <v>187</v>
      </c>
      <c r="B16" s="23"/>
      <c r="C16" s="23">
        <f>E13*0.12</f>
        <v>211511.86079999999</v>
      </c>
      <c r="D16" s="23">
        <f t="shared" ref="D16:D19" si="1">E16-B16</f>
        <v>88129.94200000001</v>
      </c>
      <c r="E16" s="23">
        <f>E13*0.05</f>
        <v>88129.94200000001</v>
      </c>
      <c r="F16" s="23">
        <f>E13*0.05</f>
        <v>88129.94200000001</v>
      </c>
      <c r="G16" s="27"/>
      <c r="H16" s="26"/>
    </row>
    <row r="17" spans="1:10" ht="15.75">
      <c r="A17" s="22" t="s">
        <v>188</v>
      </c>
      <c r="B17" s="23"/>
      <c r="C17" s="23">
        <f>E13*0.02</f>
        <v>35251.976800000004</v>
      </c>
      <c r="D17" s="23">
        <f t="shared" si="1"/>
        <v>35251.976800000004</v>
      </c>
      <c r="E17" s="23">
        <f>F17</f>
        <v>35251.976800000004</v>
      </c>
      <c r="F17" s="24">
        <f>E13*0.02</f>
        <v>35251.976800000004</v>
      </c>
      <c r="G17" s="27"/>
      <c r="H17" s="26"/>
    </row>
    <row r="18" spans="1:10" ht="15.75">
      <c r="A18" s="22" t="s">
        <v>189</v>
      </c>
      <c r="B18" s="23"/>
      <c r="C18" s="23">
        <f>E13*0.025</f>
        <v>44064.971000000005</v>
      </c>
      <c r="D18" s="23">
        <f t="shared" si="1"/>
        <v>44064.971000000005</v>
      </c>
      <c r="E18" s="23">
        <f>F18</f>
        <v>44064.971000000005</v>
      </c>
      <c r="F18" s="24">
        <f>E13*0.025</f>
        <v>44064.971000000005</v>
      </c>
      <c r="G18" s="27"/>
      <c r="H18" s="26"/>
    </row>
    <row r="19" spans="1:10" ht="15.75">
      <c r="A19" s="26" t="s">
        <v>190</v>
      </c>
      <c r="B19" s="30">
        <v>619111.34</v>
      </c>
      <c r="C19" s="26"/>
      <c r="D19" s="23">
        <f t="shared" si="1"/>
        <v>-619111.34</v>
      </c>
      <c r="E19" s="26">
        <v>0</v>
      </c>
      <c r="F19" s="26"/>
      <c r="G19" s="26"/>
      <c r="H19" s="26"/>
    </row>
    <row r="20" spans="1:10" ht="15.75">
      <c r="A20" s="126" t="s">
        <v>242</v>
      </c>
      <c r="B20" s="124">
        <f>B13+B15+B16+B17+B18+B19</f>
        <v>2504066.6800000002</v>
      </c>
      <c r="C20" s="125"/>
      <c r="D20" s="23">
        <f>E20-B20</f>
        <v>-451664.45020000008</v>
      </c>
      <c r="E20" s="124">
        <f>E13+E15+E16+E17+E18</f>
        <v>2052402.2298000001</v>
      </c>
      <c r="F20" s="26"/>
      <c r="G20" s="26"/>
      <c r="H20" s="26"/>
    </row>
    <row r="21" spans="1:10" ht="15.75">
      <c r="A21" s="17" t="s">
        <v>167</v>
      </c>
      <c r="B21" s="18" t="s">
        <v>194</v>
      </c>
      <c r="C21" s="18" t="s">
        <v>179</v>
      </c>
      <c r="D21" s="18" t="s">
        <v>195</v>
      </c>
      <c r="E21" s="19" t="s">
        <v>89</v>
      </c>
      <c r="F21" s="18" t="s">
        <v>181</v>
      </c>
      <c r="G21" s="20" t="s">
        <v>196</v>
      </c>
      <c r="H21" s="21" t="s">
        <v>183</v>
      </c>
    </row>
    <row r="22" spans="1:10" ht="15.75">
      <c r="A22" s="22" t="s">
        <v>184</v>
      </c>
      <c r="B22" s="23">
        <v>1999902.24</v>
      </c>
      <c r="C22" s="23">
        <f>86300*26</f>
        <v>2243800</v>
      </c>
      <c r="D22" s="23"/>
      <c r="E22" s="23">
        <v>1999902.24</v>
      </c>
      <c r="F22" s="24"/>
      <c r="G22" s="25"/>
      <c r="H22" s="26"/>
      <c r="J22" s="31"/>
    </row>
    <row r="23" spans="1:10" ht="15.75">
      <c r="A23" s="22" t="s">
        <v>185</v>
      </c>
      <c r="B23" s="23"/>
      <c r="C23" s="23"/>
      <c r="D23" s="23"/>
      <c r="E23" s="23"/>
      <c r="F23" s="24"/>
      <c r="G23" s="27"/>
      <c r="H23" s="26"/>
    </row>
    <row r="24" spans="1:10" ht="15.75">
      <c r="A24" s="28" t="s">
        <v>186</v>
      </c>
      <c r="B24" s="23">
        <v>183816.52</v>
      </c>
      <c r="C24" s="23"/>
      <c r="D24" s="23"/>
      <c r="E24" s="23">
        <v>183816.52</v>
      </c>
      <c r="F24" s="24"/>
      <c r="G24" s="29"/>
      <c r="H24" s="26"/>
    </row>
    <row r="25" spans="1:10" ht="15.75">
      <c r="A25" s="22" t="s">
        <v>187</v>
      </c>
      <c r="B25" s="23"/>
      <c r="C25" s="23">
        <f>E22*0.12</f>
        <v>239988.26879999999</v>
      </c>
      <c r="D25" s="23">
        <f t="shared" ref="D25:D28" si="2">E25-B25</f>
        <v>99995.112000000008</v>
      </c>
      <c r="E25" s="23">
        <f>E22*0.05</f>
        <v>99995.112000000008</v>
      </c>
      <c r="F25" s="23">
        <f>E22*0.05</f>
        <v>99995.112000000008</v>
      </c>
      <c r="G25" s="27"/>
      <c r="H25" s="26"/>
    </row>
    <row r="26" spans="1:10" ht="15.75">
      <c r="A26" s="22" t="s">
        <v>188</v>
      </c>
      <c r="B26" s="23"/>
      <c r="C26" s="23">
        <f>E22*0.02</f>
        <v>39998.044800000003</v>
      </c>
      <c r="D26" s="23">
        <f t="shared" si="2"/>
        <v>39998.044800000003</v>
      </c>
      <c r="E26" s="23">
        <f>F26</f>
        <v>39998.044800000003</v>
      </c>
      <c r="F26" s="24">
        <f>E22*0.02</f>
        <v>39998.044800000003</v>
      </c>
      <c r="G26" s="27"/>
      <c r="H26" s="26"/>
    </row>
    <row r="27" spans="1:10" ht="15.75">
      <c r="A27" s="22" t="s">
        <v>189</v>
      </c>
      <c r="B27" s="23"/>
      <c r="C27" s="23">
        <f>E22*0.025</f>
        <v>49997.556000000004</v>
      </c>
      <c r="D27" s="23">
        <f t="shared" si="2"/>
        <v>49997.556000000004</v>
      </c>
      <c r="E27" s="23">
        <f>F27</f>
        <v>49997.556000000004</v>
      </c>
      <c r="F27" s="24">
        <f>E22*0.025</f>
        <v>49997.556000000004</v>
      </c>
      <c r="G27" s="27"/>
      <c r="H27" s="26"/>
    </row>
    <row r="28" spans="1:10" ht="15.75">
      <c r="A28" s="26" t="s">
        <v>190</v>
      </c>
      <c r="B28" s="30">
        <v>619111.34</v>
      </c>
      <c r="C28" s="26"/>
      <c r="D28" s="23">
        <f t="shared" si="2"/>
        <v>-619111.34</v>
      </c>
      <c r="E28" s="26">
        <v>0</v>
      </c>
      <c r="F28" s="26"/>
      <c r="G28" s="26"/>
      <c r="H28" s="26"/>
    </row>
    <row r="29" spans="1:10" ht="15.75">
      <c r="A29" s="22" t="s">
        <v>242</v>
      </c>
      <c r="B29" s="124">
        <f>B22+B24++B25+B26+B27+B28</f>
        <v>2802830.0999999996</v>
      </c>
      <c r="C29" s="125"/>
      <c r="D29" s="23">
        <f>E29-B29</f>
        <v>-429120.62719999999</v>
      </c>
      <c r="E29" s="124">
        <f>E22+E24+E25+E26+E27</f>
        <v>2373709.4727999996</v>
      </c>
      <c r="F29" s="26"/>
      <c r="G29" s="26"/>
      <c r="H29" s="26"/>
    </row>
  </sheetData>
  <mergeCells count="1">
    <mergeCell ref="A1:G1"/>
  </mergeCells>
  <phoneticPr fontId="32" type="noConversion"/>
  <pageMargins left="0.7" right="0.7" top="0.43263888888888902" bottom="0.43263888888888902" header="0.3" footer="0.3"/>
  <pageSetup paperSize="9" orientation="landscape" r:id="rId1"/>
</worksheet>
</file>

<file path=xl/worksheets/sheet9.xml><?xml version="1.0" encoding="utf-8"?>
<worksheet xmlns="http://schemas.openxmlformats.org/spreadsheetml/2006/main" xmlns:r="http://schemas.openxmlformats.org/officeDocument/2006/relationships">
  <dimension ref="A1:J31"/>
  <sheetViews>
    <sheetView tabSelected="1" workbookViewId="0">
      <selection activeCell="F1" sqref="F1:J31"/>
    </sheetView>
  </sheetViews>
  <sheetFormatPr defaultColWidth="9" defaultRowHeight="13.5"/>
  <cols>
    <col min="1" max="1" width="25.875" customWidth="1"/>
    <col min="2" max="2" width="15" customWidth="1"/>
    <col min="3" max="3" width="14.375" customWidth="1"/>
    <col min="4" max="4" width="13.375" customWidth="1"/>
    <col min="5" max="5" width="13.5" customWidth="1"/>
    <col min="6" max="6" width="25.125" customWidth="1"/>
    <col min="7" max="7" width="14.25" customWidth="1"/>
    <col min="8" max="8" width="12" customWidth="1"/>
    <col min="9" max="9" width="10.375" customWidth="1"/>
    <col min="10" max="10" width="13" customWidth="1"/>
  </cols>
  <sheetData>
    <row r="1" spans="1:10" ht="25.5">
      <c r="A1" s="154" t="s">
        <v>197</v>
      </c>
      <c r="B1" s="154"/>
      <c r="C1" s="154"/>
      <c r="D1" s="154"/>
      <c r="E1" s="154"/>
      <c r="F1" s="154" t="s">
        <v>253</v>
      </c>
      <c r="G1" s="154"/>
      <c r="H1" s="154"/>
      <c r="I1" s="154"/>
      <c r="J1" s="154"/>
    </row>
    <row r="2" spans="1:10" ht="15.75">
      <c r="A2" s="6" t="s">
        <v>198</v>
      </c>
      <c r="B2" s="7" t="s">
        <v>199</v>
      </c>
      <c r="C2" s="7" t="s">
        <v>200</v>
      </c>
      <c r="D2" s="7" t="s">
        <v>201</v>
      </c>
      <c r="E2" s="7" t="s">
        <v>202</v>
      </c>
      <c r="F2" s="6" t="s">
        <v>198</v>
      </c>
      <c r="G2" s="7" t="s">
        <v>199</v>
      </c>
      <c r="H2" s="7" t="s">
        <v>200</v>
      </c>
      <c r="I2" s="7" t="s">
        <v>201</v>
      </c>
      <c r="J2" s="7" t="s">
        <v>202</v>
      </c>
    </row>
    <row r="3" spans="1:10" ht="21.75" customHeight="1">
      <c r="A3" s="8" t="s">
        <v>203</v>
      </c>
      <c r="B3" s="9">
        <f>B4+B9+B21+B28</f>
        <v>5253487.8899999997</v>
      </c>
      <c r="C3" s="10"/>
      <c r="D3" s="10"/>
      <c r="E3" s="10"/>
      <c r="F3" s="8" t="s">
        <v>203</v>
      </c>
      <c r="G3" s="9">
        <f>G4+G9+G21+G28</f>
        <v>2687680</v>
      </c>
      <c r="H3" s="10"/>
      <c r="I3" s="10"/>
      <c r="J3" s="127">
        <f>J4+J9++J21+J28</f>
        <v>235792.375</v>
      </c>
    </row>
    <row r="4" spans="1:10" ht="21.75" customHeight="1">
      <c r="A4" s="11" t="s">
        <v>204</v>
      </c>
      <c r="B4" s="9">
        <f>B5+B7</f>
        <v>2712199.69</v>
      </c>
      <c r="C4" s="10"/>
      <c r="D4" s="10"/>
      <c r="E4" s="10"/>
      <c r="F4" s="11" t="s">
        <v>204</v>
      </c>
      <c r="G4" s="9">
        <f>G5+G7</f>
        <v>1680000</v>
      </c>
      <c r="H4" s="10"/>
      <c r="I4" s="10"/>
      <c r="J4" s="127">
        <f>J5+J6+J7+J8</f>
        <v>53200</v>
      </c>
    </row>
    <row r="5" spans="1:10" ht="21.75" customHeight="1">
      <c r="A5" s="12" t="s">
        <v>205</v>
      </c>
      <c r="B5" s="9">
        <v>2712199.69</v>
      </c>
      <c r="C5" s="10">
        <v>20</v>
      </c>
      <c r="D5" s="13">
        <v>0.05</v>
      </c>
      <c r="E5" s="14">
        <v>4.7500000000000001E-2</v>
      </c>
      <c r="F5" s="12" t="s">
        <v>205</v>
      </c>
      <c r="G5" s="9">
        <v>1680000</v>
      </c>
      <c r="H5" s="10">
        <v>30</v>
      </c>
      <c r="I5" s="13">
        <v>0.05</v>
      </c>
      <c r="J5" s="127">
        <f>G5*0.95/H5</f>
        <v>53200</v>
      </c>
    </row>
    <row r="6" spans="1:10" ht="21.75" customHeight="1">
      <c r="A6" s="12" t="s">
        <v>206</v>
      </c>
      <c r="B6" s="9"/>
      <c r="C6" s="10"/>
      <c r="D6" s="10"/>
      <c r="E6" s="10"/>
      <c r="F6" s="12" t="s">
        <v>206</v>
      </c>
      <c r="G6" s="9"/>
      <c r="H6" s="10"/>
      <c r="I6" s="10"/>
      <c r="J6" s="127"/>
    </row>
    <row r="7" spans="1:10" ht="21.75" customHeight="1">
      <c r="A7" s="12" t="s">
        <v>207</v>
      </c>
      <c r="B7" s="9"/>
      <c r="C7" s="10"/>
      <c r="D7" s="10"/>
      <c r="E7" s="10"/>
      <c r="F7" s="12" t="s">
        <v>207</v>
      </c>
      <c r="G7" s="9"/>
      <c r="H7" s="10"/>
      <c r="I7" s="10"/>
      <c r="J7" s="127"/>
    </row>
    <row r="8" spans="1:10" ht="21.75" customHeight="1">
      <c r="A8" s="12" t="s">
        <v>208</v>
      </c>
      <c r="B8" s="9"/>
      <c r="C8" s="10"/>
      <c r="D8" s="10"/>
      <c r="E8" s="10"/>
      <c r="F8" s="12" t="s">
        <v>208</v>
      </c>
      <c r="G8" s="9"/>
      <c r="H8" s="10"/>
      <c r="I8" s="10"/>
      <c r="J8" s="127"/>
    </row>
    <row r="9" spans="1:10" ht="21.75" customHeight="1">
      <c r="A9" s="15" t="s">
        <v>209</v>
      </c>
      <c r="B9" s="9">
        <f>B11</f>
        <v>85035</v>
      </c>
      <c r="C9" s="10">
        <v>10</v>
      </c>
      <c r="D9" s="13">
        <v>0.05</v>
      </c>
      <c r="E9" s="14">
        <v>9.5000000000000001E-2</v>
      </c>
      <c r="F9" s="15" t="s">
        <v>209</v>
      </c>
      <c r="G9" s="9">
        <f>G10+G11+G12+G13++G14+G15+G16+G17+G18+G19+G20</f>
        <v>595630</v>
      </c>
      <c r="H9" s="10"/>
      <c r="I9" s="13"/>
      <c r="J9" s="127">
        <f>J10+J11+J13+J15+J17+J18+J19</f>
        <v>106765.75</v>
      </c>
    </row>
    <row r="10" spans="1:10" ht="21.75" customHeight="1">
      <c r="A10" s="12" t="s">
        <v>210</v>
      </c>
      <c r="B10" s="9"/>
      <c r="C10" s="10"/>
      <c r="D10" s="10"/>
      <c r="E10" s="10"/>
      <c r="F10" s="12" t="s">
        <v>210</v>
      </c>
      <c r="G10" s="9">
        <f>82400+101200+4000</f>
        <v>187600</v>
      </c>
      <c r="H10" s="10">
        <v>6</v>
      </c>
      <c r="I10" s="13">
        <v>0.05</v>
      </c>
      <c r="J10" s="127">
        <f t="shared" ref="J10:J17" si="0">G10*0.95/H10</f>
        <v>29703.333333333332</v>
      </c>
    </row>
    <row r="11" spans="1:10" ht="21.75" customHeight="1">
      <c r="A11" s="12" t="s">
        <v>211</v>
      </c>
      <c r="B11" s="9">
        <v>85035</v>
      </c>
      <c r="C11" s="10"/>
      <c r="D11" s="10"/>
      <c r="E11" s="10"/>
      <c r="F11" s="12" t="s">
        <v>211</v>
      </c>
      <c r="G11" s="9">
        <f>14630</f>
        <v>14630</v>
      </c>
      <c r="H11" s="10">
        <v>6</v>
      </c>
      <c r="I11" s="13">
        <v>0.05</v>
      </c>
      <c r="J11" s="127">
        <f t="shared" si="0"/>
        <v>2316.4166666666665</v>
      </c>
    </row>
    <row r="12" spans="1:10" ht="21.75" customHeight="1">
      <c r="A12" s="12" t="s">
        <v>212</v>
      </c>
      <c r="B12" s="9"/>
      <c r="C12" s="10"/>
      <c r="D12" s="10"/>
      <c r="E12" s="10"/>
      <c r="F12" s="12" t="s">
        <v>212</v>
      </c>
      <c r="G12" s="9"/>
      <c r="H12" s="10"/>
      <c r="I12" s="13"/>
      <c r="J12" s="127"/>
    </row>
    <row r="13" spans="1:10" ht="21.75" customHeight="1">
      <c r="A13" s="12" t="s">
        <v>213</v>
      </c>
      <c r="B13" s="9"/>
      <c r="C13" s="10"/>
      <c r="D13" s="10"/>
      <c r="E13" s="10"/>
      <c r="F13" s="12" t="s">
        <v>213</v>
      </c>
      <c r="G13" s="9">
        <v>130016</v>
      </c>
      <c r="H13" s="10">
        <v>5</v>
      </c>
      <c r="I13" s="13">
        <v>0.05</v>
      </c>
      <c r="J13" s="127">
        <f t="shared" si="0"/>
        <v>24703.040000000001</v>
      </c>
    </row>
    <row r="14" spans="1:10" ht="21.75" customHeight="1">
      <c r="A14" s="12" t="s">
        <v>214</v>
      </c>
      <c r="B14" s="9"/>
      <c r="C14" s="10"/>
      <c r="D14" s="10"/>
      <c r="E14" s="10"/>
      <c r="F14" s="12" t="s">
        <v>214</v>
      </c>
      <c r="G14" s="9"/>
      <c r="H14" s="10"/>
      <c r="I14" s="13"/>
      <c r="J14" s="127"/>
    </row>
    <row r="15" spans="1:10" ht="21.75" customHeight="1">
      <c r="A15" s="12" t="s">
        <v>215</v>
      </c>
      <c r="B15" s="9"/>
      <c r="C15" s="10"/>
      <c r="D15" s="10"/>
      <c r="E15" s="10"/>
      <c r="F15" s="12" t="s">
        <v>215</v>
      </c>
      <c r="G15" s="9">
        <f>36841+218603</f>
        <v>255444</v>
      </c>
      <c r="H15" s="10">
        <v>5</v>
      </c>
      <c r="I15" s="13">
        <v>0.05</v>
      </c>
      <c r="J15" s="127">
        <f t="shared" si="0"/>
        <v>48534.36</v>
      </c>
    </row>
    <row r="16" spans="1:10" ht="21.75" customHeight="1">
      <c r="A16" s="12" t="s">
        <v>216</v>
      </c>
      <c r="B16" s="9"/>
      <c r="C16" s="10"/>
      <c r="D16" s="10"/>
      <c r="E16" s="10"/>
      <c r="F16" s="12" t="s">
        <v>216</v>
      </c>
      <c r="G16" s="9"/>
      <c r="H16" s="10"/>
      <c r="I16" s="13"/>
      <c r="J16" s="127"/>
    </row>
    <row r="17" spans="1:10" ht="21.75" customHeight="1">
      <c r="A17" s="12" t="s">
        <v>217</v>
      </c>
      <c r="B17" s="9"/>
      <c r="C17" s="10"/>
      <c r="D17" s="10"/>
      <c r="E17" s="10"/>
      <c r="F17" s="12" t="s">
        <v>217</v>
      </c>
      <c r="G17" s="9">
        <v>7940</v>
      </c>
      <c r="H17" s="10">
        <v>5</v>
      </c>
      <c r="I17" s="13">
        <v>0.05</v>
      </c>
      <c r="J17" s="127">
        <f t="shared" si="0"/>
        <v>1508.6</v>
      </c>
    </row>
    <row r="18" spans="1:10" ht="21.75" customHeight="1">
      <c r="A18" s="12" t="s">
        <v>218</v>
      </c>
      <c r="B18" s="9"/>
      <c r="C18" s="10"/>
      <c r="D18" s="10"/>
      <c r="E18" s="10"/>
      <c r="F18" s="12" t="s">
        <v>218</v>
      </c>
      <c r="G18" s="9"/>
      <c r="H18" s="10"/>
      <c r="I18" s="10"/>
      <c r="J18" s="127"/>
    </row>
    <row r="19" spans="1:10" ht="21.75" customHeight="1">
      <c r="A19" s="12" t="s">
        <v>219</v>
      </c>
      <c r="B19" s="9"/>
      <c r="C19" s="10"/>
      <c r="D19" s="10"/>
      <c r="E19" s="10"/>
      <c r="F19" s="12" t="s">
        <v>219</v>
      </c>
      <c r="G19" s="9"/>
      <c r="H19" s="10"/>
      <c r="I19" s="10"/>
      <c r="J19" s="127"/>
    </row>
    <row r="20" spans="1:10" ht="21.75" customHeight="1">
      <c r="A20" s="12" t="s">
        <v>220</v>
      </c>
      <c r="B20" s="9"/>
      <c r="C20" s="10"/>
      <c r="D20" s="10"/>
      <c r="E20" s="10"/>
      <c r="F20" s="12" t="s">
        <v>220</v>
      </c>
      <c r="G20" s="9"/>
      <c r="H20" s="10"/>
      <c r="I20" s="10"/>
      <c r="J20" s="127"/>
    </row>
    <row r="21" spans="1:10" ht="21.75" customHeight="1">
      <c r="A21" s="15" t="s">
        <v>221</v>
      </c>
      <c r="B21" s="9">
        <v>1393510.7</v>
      </c>
      <c r="C21" s="10">
        <v>10</v>
      </c>
      <c r="D21" s="13">
        <v>0.05</v>
      </c>
      <c r="E21" s="14">
        <v>9.5000000000000001E-2</v>
      </c>
      <c r="F21" s="15" t="s">
        <v>221</v>
      </c>
      <c r="G21" s="9">
        <f>G22+G23+G27</f>
        <v>220799</v>
      </c>
      <c r="H21" s="10">
        <v>5</v>
      </c>
      <c r="I21" s="13">
        <v>0.05</v>
      </c>
      <c r="J21" s="127">
        <f t="shared" ref="J21:J24" si="1">G21*0.95/H21</f>
        <v>41951.81</v>
      </c>
    </row>
    <row r="22" spans="1:10" ht="21.75" customHeight="1">
      <c r="A22" s="12" t="s">
        <v>222</v>
      </c>
      <c r="B22" s="9"/>
      <c r="C22" s="10"/>
      <c r="D22" s="10"/>
      <c r="E22" s="10"/>
      <c r="F22" s="12" t="s">
        <v>222</v>
      </c>
      <c r="G22" s="9">
        <f>132499+15943</f>
        <v>148442</v>
      </c>
      <c r="H22" s="10">
        <v>5</v>
      </c>
      <c r="I22" s="13">
        <v>0.05</v>
      </c>
      <c r="J22" s="127">
        <f t="shared" si="1"/>
        <v>28203.98</v>
      </c>
    </row>
    <row r="23" spans="1:10" ht="21.75" customHeight="1">
      <c r="A23" s="12" t="s">
        <v>223</v>
      </c>
      <c r="B23" s="9"/>
      <c r="C23" s="10"/>
      <c r="D23" s="10"/>
      <c r="E23" s="10"/>
      <c r="F23" s="12" t="s">
        <v>223</v>
      </c>
      <c r="G23" s="9">
        <f>44315+28042</f>
        <v>72357</v>
      </c>
      <c r="H23" s="10">
        <v>5</v>
      </c>
      <c r="I23" s="13">
        <v>0.05</v>
      </c>
      <c r="J23" s="127">
        <f t="shared" si="1"/>
        <v>13747.829999999998</v>
      </c>
    </row>
    <row r="24" spans="1:10" ht="21.75" customHeight="1">
      <c r="A24" s="12" t="s">
        <v>224</v>
      </c>
      <c r="B24" s="9"/>
      <c r="C24" s="10"/>
      <c r="D24" s="10"/>
      <c r="E24" s="10"/>
      <c r="F24" s="12" t="s">
        <v>224</v>
      </c>
      <c r="G24" s="9">
        <v>51469</v>
      </c>
      <c r="H24" s="10">
        <v>5</v>
      </c>
      <c r="I24" s="13">
        <v>0.05</v>
      </c>
      <c r="J24" s="127">
        <f t="shared" si="1"/>
        <v>9779.1099999999988</v>
      </c>
    </row>
    <row r="25" spans="1:10" ht="21.75" customHeight="1">
      <c r="A25" s="12" t="s">
        <v>225</v>
      </c>
      <c r="B25" s="9"/>
      <c r="C25" s="10"/>
      <c r="D25" s="10"/>
      <c r="E25" s="10"/>
      <c r="F25" s="12" t="s">
        <v>225</v>
      </c>
      <c r="G25" s="9"/>
      <c r="H25" s="10"/>
      <c r="I25" s="10"/>
      <c r="J25" s="127"/>
    </row>
    <row r="26" spans="1:10" ht="21.75" customHeight="1">
      <c r="A26" s="12" t="s">
        <v>226</v>
      </c>
      <c r="B26" s="9"/>
      <c r="C26" s="10"/>
      <c r="D26" s="10"/>
      <c r="E26" s="10"/>
      <c r="F26" s="12" t="s">
        <v>226</v>
      </c>
      <c r="G26" s="9"/>
      <c r="H26" s="10"/>
      <c r="I26" s="10"/>
      <c r="J26" s="127"/>
    </row>
    <row r="27" spans="1:10" ht="21.75" customHeight="1">
      <c r="A27" s="12" t="s">
        <v>227</v>
      </c>
      <c r="B27" s="9"/>
      <c r="C27" s="10"/>
      <c r="D27" s="10"/>
      <c r="E27" s="10"/>
      <c r="F27" s="12" t="s">
        <v>227</v>
      </c>
      <c r="G27" s="9"/>
      <c r="H27" s="10"/>
      <c r="I27" s="10"/>
      <c r="J27" s="127"/>
    </row>
    <row r="28" spans="1:10" ht="21.75" customHeight="1">
      <c r="A28" s="15" t="s">
        <v>228</v>
      </c>
      <c r="B28" s="9">
        <v>1062742.5</v>
      </c>
      <c r="C28" s="10">
        <v>10</v>
      </c>
      <c r="D28" s="13">
        <v>0.05</v>
      </c>
      <c r="E28" s="10">
        <v>9.5000000000000001E-2</v>
      </c>
      <c r="F28" s="15" t="s">
        <v>228</v>
      </c>
      <c r="G28" s="9">
        <f>G29+G30+G31</f>
        <v>191251</v>
      </c>
      <c r="H28" s="10"/>
      <c r="I28" s="13"/>
      <c r="J28" s="127">
        <f>J30+J31</f>
        <v>33874.814999999995</v>
      </c>
    </row>
    <row r="29" spans="1:10" ht="21.75" customHeight="1">
      <c r="A29" s="12" t="s">
        <v>229</v>
      </c>
      <c r="B29" s="10"/>
      <c r="C29" s="10"/>
      <c r="D29" s="10"/>
      <c r="E29" s="10"/>
      <c r="F29" s="12" t="s">
        <v>229</v>
      </c>
      <c r="G29" s="10"/>
      <c r="H29" s="10"/>
      <c r="I29" s="10"/>
      <c r="J29" s="127"/>
    </row>
    <row r="30" spans="1:10" ht="21.75" customHeight="1">
      <c r="A30" s="12" t="s">
        <v>230</v>
      </c>
      <c r="B30" s="10"/>
      <c r="C30" s="10"/>
      <c r="D30" s="10"/>
      <c r="E30" s="10"/>
      <c r="F30" s="12" t="s">
        <v>230</v>
      </c>
      <c r="G30" s="10">
        <f>78200+12126+75000</f>
        <v>165326</v>
      </c>
      <c r="H30" s="10">
        <v>5</v>
      </c>
      <c r="I30" s="13">
        <v>0.05</v>
      </c>
      <c r="J30" s="127">
        <f t="shared" ref="J30:J31" si="2">G30*0.95/H30</f>
        <v>31411.939999999995</v>
      </c>
    </row>
    <row r="31" spans="1:10" ht="21.75" customHeight="1">
      <c r="A31" s="12" t="s">
        <v>231</v>
      </c>
      <c r="B31" s="10"/>
      <c r="C31" s="10"/>
      <c r="D31" s="10"/>
      <c r="E31" s="10"/>
      <c r="F31" s="12" t="s">
        <v>231</v>
      </c>
      <c r="G31" s="10">
        <f>13000+8925+2560+1440</f>
        <v>25925</v>
      </c>
      <c r="H31" s="10">
        <v>10</v>
      </c>
      <c r="I31" s="13">
        <v>0.05</v>
      </c>
      <c r="J31" s="127">
        <f t="shared" si="2"/>
        <v>2462.875</v>
      </c>
    </row>
  </sheetData>
  <mergeCells count="2">
    <mergeCell ref="A1:E1"/>
    <mergeCell ref="F1:J1"/>
  </mergeCells>
  <phoneticPr fontId="3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封面</vt:lpstr>
      <vt:lpstr>基本情况表</vt:lpstr>
      <vt:lpstr>收入情况表</vt:lpstr>
      <vt:lpstr>教育成本归集表</vt:lpstr>
      <vt:lpstr>教育培养成本核定表</vt:lpstr>
      <vt:lpstr>学生人数核定表</vt:lpstr>
      <vt:lpstr>教职工人数核定表</vt:lpstr>
      <vt:lpstr>薪酬核定表</vt:lpstr>
      <vt:lpstr>固定资产折旧计算表</vt:lpstr>
      <vt:lpstr>承若书</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2022-08-18T02:58:10Z</cp:lastPrinted>
  <dcterms:created xsi:type="dcterms:W3CDTF">2022-07-04T01:13:00Z</dcterms:created>
  <dcterms:modified xsi:type="dcterms:W3CDTF">2022-08-18T02:59:51Z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2052-11.1.0.11339</vt:lpwstr>
  </property>
  <property fmtid="{D5CDD505-2E9C-101B-9397-08002B2CF9AE}" pid="3" name="ICV">
    <vt:lpwstr>4A6BDEA928E248E3B2D37C315D36D741</vt:lpwstr>
  </property>
</Properties>
</file>