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60" firstSheet="28" activeTab="29"/>
  </bookViews>
  <sheets>
    <sheet name="封面" sheetId="1" r:id="rId1"/>
    <sheet name="目录" sheetId="12" r:id="rId2"/>
    <sheet name="1、一般公共预算收支决算总表" sheetId="3" r:id="rId3"/>
    <sheet name="2、一般公共预算收入决算表" sheetId="10" r:id="rId4"/>
    <sheet name="表3" sheetId="4" state="hidden" r:id="rId5"/>
    <sheet name="3、一般公共预算支出决算表 " sheetId="11" r:id="rId6"/>
    <sheet name="4、一般公共预算本级支出决算表" sheetId="13" r:id="rId7"/>
    <sheet name="5、一般公共预算支出决算经济分类明细表" sheetId="5" r:id="rId8"/>
    <sheet name="6、一般公共预算基本支出决算经济分类明细表 " sheetId="34" r:id="rId9"/>
    <sheet name="7.2024年度一般公共预算税收返还和转移支付决算分地区表" sheetId="14" r:id="rId10"/>
    <sheet name="8、一般公共预算税收返还及转移支付决算分项目表" sheetId="17" r:id="rId11"/>
    <sheet name="9、一般公共预算对下税收返还及转移支付情况表 -分项目" sheetId="16" r:id="rId12"/>
    <sheet name="10、一般公共预算对下税收返还和转移支付情况表-分地区" sheetId="18" r:id="rId13"/>
    <sheet name="11、政府性基金预算收支决算表" sheetId="6" r:id="rId14"/>
    <sheet name="12、政府性基金预算收入决算表" sheetId="19" r:id="rId15"/>
    <sheet name="13、政府性基金预算支出决算表" sheetId="7" r:id="rId16"/>
    <sheet name="14、政府性基金预算本级支出决算表" sheetId="29" r:id="rId17"/>
    <sheet name="15、政府性基金预算转移支付分项目决算表" sheetId="21" r:id="rId18"/>
    <sheet name="16、政府性基金对下转移支付收入决算表-分项目" sheetId="22" r:id="rId19"/>
    <sheet name="17、政府性基金对下转移支付决算表-分地区" sheetId="23" r:id="rId20"/>
    <sheet name="18、社会保险基金预算收支决算表" sheetId="8" r:id="rId21"/>
    <sheet name="19、国有资本经营预算收入决算表" sheetId="9" r:id="rId22"/>
    <sheet name="20、国有资本经营预算支出决算表 " sheetId="30" r:id="rId23"/>
    <sheet name="21、国有资本经营预算本级支出决算表 " sheetId="31" r:id="rId24"/>
    <sheet name="22、国有资本经营预算对下转移支付情况表-分项目" sheetId="32" r:id="rId25"/>
    <sheet name="23、国有资本经营预算对下转移支付情况表-分地区" sheetId="33" r:id="rId26"/>
    <sheet name="24、地方政府一般债务限额和余额情况表 " sheetId="24" r:id="rId27"/>
    <sheet name="25、地方政府专项债务限额和余额情况表 " sheetId="25" r:id="rId28"/>
    <sheet name="26、地方政府债务发行及还本付息决算情况表 " sheetId="26" r:id="rId29"/>
    <sheet name="27、地方政府新增债券资金安排方案 " sheetId="27" r:id="rId30"/>
    <sheet name="28、一般公共预算“三公”经费支出决算表 " sheetId="28" r:id="rId31"/>
  </sheets>
  <externalReferences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</externalReferences>
  <definedNames>
    <definedName name="_xlnm._FilterDatabase" localSheetId="4" hidden="1">表3!$A$5:$XFC$541</definedName>
    <definedName name="_xlnm._FilterDatabase" localSheetId="5" hidden="1">'3、一般公共预算支出决算表 '!$A$4:$XFC$1332</definedName>
    <definedName name="_xlnm._FilterDatabase" localSheetId="6" hidden="1">'4、一般公共预算本级支出决算表'!$A$4:$XFC$1332</definedName>
    <definedName name="_xlnm._FilterDatabase" localSheetId="7" hidden="1">'5、一般公共预算支出决算经济分类明细表'!$A$3:$H$75</definedName>
    <definedName name="_xlnm._FilterDatabase" localSheetId="15" hidden="1">'13、政府性基金预算支出决算表'!$5:$81</definedName>
    <definedName name="__db2">'[1]综合成本分析01.01-0205'!$A$3:$K$57</definedName>
    <definedName name="__db3">'[1]FY02'!$A$1:$I$31</definedName>
    <definedName name="__xlfn.IFERROR" hidden="1">#NAME?</definedName>
    <definedName name="_1db2_">'[1]综合成本分析01.01-0205'!$A$3:$K$57</definedName>
    <definedName name="_2db3_">'[1]FY02'!$A$1:$I$31</definedName>
    <definedName name="_6_其他">#REF!</definedName>
    <definedName name="_db2" localSheetId="0">'[1]综合成本分析01.01-0205'!$A$3:$K$57</definedName>
    <definedName name="_db3" localSheetId="0">'[1]FY02'!$A$1:$I$31</definedName>
    <definedName name="a" localSheetId="0">#REF!</definedName>
    <definedName name="a">#REF!</definedName>
    <definedName name="m00" localSheetId="0">#REF!</definedName>
    <definedName name="m00">#REF!</definedName>
    <definedName name="_xlnm.Print_Area" hidden="1">'[1]#REF'!$A$2:$D$39</definedName>
    <definedName name="_xlnm.Print_Titles" hidden="1">#N/A</definedName>
    <definedName name="_xlnm.Print_Titles" localSheetId="4">表3!$2:$4</definedName>
    <definedName name="_xlnm.Print_Titles" localSheetId="7">'5、一般公共预算支出决算经济分类明细表'!$1:$3</definedName>
    <definedName name="_xlnm.Print_Titles" localSheetId="15">'13、政府性基金预算支出决算表'!$1:$5</definedName>
    <definedName name="_xlnm.Print_Area" localSheetId="20">'18、社会保险基金预算收支决算表'!$A$1:$G$23</definedName>
    <definedName name="_xlnm.Print_Titles" localSheetId="2">'1、一般公共预算收支决算总表'!$1:$3</definedName>
    <definedName name="_6_其他" localSheetId="3">#REF!</definedName>
    <definedName name="a" localSheetId="3">#REF!</definedName>
    <definedName name="m00" localSheetId="3">#REF!</definedName>
    <definedName name="_xlnm.Print_Area" localSheetId="3" hidden="1">'2、一般公共预算收入决算表'!$A$1:$G$30</definedName>
    <definedName name="_______db3">'[2]FY02'!$A$1:$I$31</definedName>
    <definedName name="_xlnm.Print_Titles" localSheetId="5">'3、一般公共预算支出决算表 '!$1:$3</definedName>
    <definedName name="_xlnm.Print_Area" localSheetId="5">'3、一般公共预算支出决算表 '!$A$1:$G$1325</definedName>
    <definedName name="_xlnm.Print_Area" localSheetId="15">'13、政府性基金预算支出决算表'!$B$1:$F$81</definedName>
    <definedName name="_6_其他" localSheetId="1">#REF!</definedName>
    <definedName name="a" localSheetId="1">#REF!</definedName>
    <definedName name="m00" localSheetId="1">#REF!</definedName>
    <definedName name="_xlnm.Print_Area" localSheetId="1">目录!$A$1:$A$23</definedName>
    <definedName name="_db2">'[4]综合成本分析01.01-0205'!$A$3:$K$57</definedName>
    <definedName name="_______db3" localSheetId="1">'[4]FY02'!$A$1:$I$31</definedName>
    <definedName name="___db2">'[2]综合成本分析01.01-0205'!$A$3:$K$57</definedName>
    <definedName name="_db3">'[2]FY02'!$A$1:$I$31</definedName>
    <definedName name="_">#REF!</definedName>
    <definedName name="________db3">'[2]FY02'!$A$1:$I$31</definedName>
    <definedName name="______db3">'[2]FY02'!$A$1:$I$31</definedName>
    <definedName name="_____kk2">#REF!</definedName>
    <definedName name="_____kk3">#REF!</definedName>
    <definedName name="_____km1">'[5]合并抵销或调整分录（1）'!$C$2:$C$260</definedName>
    <definedName name="_____PA7">'[6]SW-TEO'!#REF!</definedName>
    <definedName name="_____PA8">'[6]SW-TEO'!#REF!</definedName>
    <definedName name="_____PD1">'[6]SW-TEO'!#REF!</definedName>
    <definedName name="_____PE12">'[6]SW-TEO'!#REF!</definedName>
    <definedName name="_____PE13">'[6]SW-TEO'!#REF!</definedName>
    <definedName name="_____PE6">'[6]SW-TEO'!#REF!</definedName>
    <definedName name="_____PE7">'[6]SW-TEO'!#REF!</definedName>
    <definedName name="_____PE8">'[6]SW-TEO'!#REF!</definedName>
    <definedName name="_____PE9">'[6]SW-TEO'!#REF!</definedName>
    <definedName name="_____PH1">'[6]SW-TEO'!#REF!</definedName>
    <definedName name="_____PI1">'[6]SW-TEO'!#REF!</definedName>
    <definedName name="_____PK1">'[6]SW-TEO'!#REF!</definedName>
    <definedName name="_____PK3">'[6]SW-TEO'!#REF!</definedName>
    <definedName name="_____YA002">'[7]T02'!$E$9</definedName>
    <definedName name="_____YA008">'[7]T02'!$E$23</definedName>
    <definedName name="_____YA009">'[7]T02'!$E$24</definedName>
    <definedName name="_____YA015">'[7]T02'!$E$33</definedName>
    <definedName name="_____YA020">'[7]T02'!$E$40</definedName>
    <definedName name="_____YA024">'[7]T02'!$E$44</definedName>
    <definedName name="_____YA028">'[7]T02'!$E$49</definedName>
    <definedName name="_____YA035">'[7]T02'!$E$56</definedName>
    <definedName name="_____YA045">'[7]T02'!$E$62</definedName>
    <definedName name="_____YC001">'[7]T02'!$E$45</definedName>
    <definedName name="_____YC101">'[7]T02'!$E$48</definedName>
    <definedName name="_____YE208">'[7]T02'!$E$63</definedName>
    <definedName name="_____YE210">'[7]T02'!$E$64</definedName>
    <definedName name="_____YE215">'[7]T02'!$E$65</definedName>
    <definedName name="____db2">'[2]综合成本分析01.01-0205'!$A$3:$K$57</definedName>
    <definedName name="____kk2">#REF!</definedName>
    <definedName name="____kk3">#REF!</definedName>
    <definedName name="____km1">'[5]合并抵销或调整分录（1）'!$C$2:$C$260</definedName>
    <definedName name="____PA7">'[6]SW-TEO'!#REF!</definedName>
    <definedName name="____PA8">'[6]SW-TEO'!#REF!</definedName>
    <definedName name="____PD1">'[6]SW-TEO'!#REF!</definedName>
    <definedName name="____PE12">'[6]SW-TEO'!#REF!</definedName>
    <definedName name="____PE13">'[6]SW-TEO'!#REF!</definedName>
    <definedName name="____PE6">'[6]SW-TEO'!#REF!</definedName>
    <definedName name="____PE7">'[6]SW-TEO'!#REF!</definedName>
    <definedName name="____PE8">'[6]SW-TEO'!#REF!</definedName>
    <definedName name="____PE9">'[6]SW-TEO'!#REF!</definedName>
    <definedName name="____PH1">'[6]SW-TEO'!#REF!</definedName>
    <definedName name="____PI1">'[6]SW-TEO'!#REF!</definedName>
    <definedName name="____PK1">'[6]SW-TEO'!#REF!</definedName>
    <definedName name="____PK3">'[6]SW-TEO'!#REF!</definedName>
    <definedName name="____YA002">'[7]T02'!$E$9</definedName>
    <definedName name="____YA008">'[7]T02'!$E$23</definedName>
    <definedName name="____YA009">'[7]T02'!$E$24</definedName>
    <definedName name="____YA015">'[7]T02'!$E$33</definedName>
    <definedName name="____YA020">'[7]T02'!$E$40</definedName>
    <definedName name="____YA024">'[7]T02'!$E$44</definedName>
    <definedName name="____YA028">'[7]T02'!$E$49</definedName>
    <definedName name="____YA035">'[7]T02'!$E$56</definedName>
    <definedName name="____YA045">'[7]T02'!$E$62</definedName>
    <definedName name="____YC001">'[7]T02'!$E$45</definedName>
    <definedName name="____YC101">'[7]T02'!$E$48</definedName>
    <definedName name="____YE208">'[7]T02'!$E$63</definedName>
    <definedName name="____YE210">'[7]T02'!$E$64</definedName>
    <definedName name="____YE215">'[7]T02'!$E$65</definedName>
    <definedName name="___kk2">#REF!</definedName>
    <definedName name="___kk3">#REF!</definedName>
    <definedName name="___km1">'[5]合并抵销或调整分录（1）'!$C$2:$C$260</definedName>
    <definedName name="___PA7">'[6]SW-TEO'!#REF!</definedName>
    <definedName name="___PA8">'[6]SW-TEO'!#REF!</definedName>
    <definedName name="___PD1">'[6]SW-TEO'!#REF!</definedName>
    <definedName name="___PE12">'[6]SW-TEO'!#REF!</definedName>
    <definedName name="___PE13">'[6]SW-TEO'!#REF!</definedName>
    <definedName name="___PE6">'[6]SW-TEO'!#REF!</definedName>
    <definedName name="___PE7">'[6]SW-TEO'!#REF!</definedName>
    <definedName name="___PE8">'[6]SW-TEO'!#REF!</definedName>
    <definedName name="___PE9">'[6]SW-TEO'!#REF!</definedName>
    <definedName name="___PH1">'[6]SW-TEO'!#REF!</definedName>
    <definedName name="___PI1">'[6]SW-TEO'!#REF!</definedName>
    <definedName name="___PK1">'[6]SW-TEO'!#REF!</definedName>
    <definedName name="___PK3">'[6]SW-TEO'!#REF!</definedName>
    <definedName name="___YA002">'[7]T02'!$E$9</definedName>
    <definedName name="___YA008">'[7]T02'!$E$23</definedName>
    <definedName name="___YA009">'[7]T02'!$E$24</definedName>
    <definedName name="___YA015">'[7]T02'!$E$33</definedName>
    <definedName name="___YA020">'[7]T02'!$E$40</definedName>
    <definedName name="___YA024">'[7]T02'!$E$44</definedName>
    <definedName name="___YA028">'[7]T02'!$E$49</definedName>
    <definedName name="___YA035">'[7]T02'!$E$56</definedName>
    <definedName name="___YA045">'[7]T02'!$E$62</definedName>
    <definedName name="___YC001">'[7]T02'!$E$45</definedName>
    <definedName name="___YC101">'[7]T02'!$E$48</definedName>
    <definedName name="___YE208">'[7]T02'!$E$63</definedName>
    <definedName name="___YE210">'[7]T02'!$E$64</definedName>
    <definedName name="___YE215">'[7]T02'!$E$65</definedName>
    <definedName name="__kk2">#REF!</definedName>
    <definedName name="__kk3">#REF!</definedName>
    <definedName name="__km1">'[5]合并抵销或调整分录（1）'!$C$2:$C$260</definedName>
    <definedName name="__PA7">'[6]SW-TEO'!#REF!</definedName>
    <definedName name="__PA8">'[6]SW-TEO'!#REF!</definedName>
    <definedName name="__PD1">'[6]SW-TEO'!#REF!</definedName>
    <definedName name="__PE12">'[6]SW-TEO'!#REF!</definedName>
    <definedName name="__PE13">'[6]SW-TEO'!#REF!</definedName>
    <definedName name="__PE6">'[6]SW-TEO'!#REF!</definedName>
    <definedName name="__PE7">'[6]SW-TEO'!#REF!</definedName>
    <definedName name="__PE8">'[6]SW-TEO'!#REF!</definedName>
    <definedName name="__PE9">'[6]SW-TEO'!#REF!</definedName>
    <definedName name="__PH1">'[6]SW-TEO'!#REF!</definedName>
    <definedName name="__PI1">'[6]SW-TEO'!#REF!</definedName>
    <definedName name="__PK1">'[6]SW-TEO'!#REF!</definedName>
    <definedName name="__PK3">'[6]SW-TEO'!#REF!</definedName>
    <definedName name="__YA002">'[7]T02'!$E$9</definedName>
    <definedName name="__YA008">'[7]T02'!$E$23</definedName>
    <definedName name="__YA009">'[7]T02'!$E$24</definedName>
    <definedName name="__YA015">'[7]T02'!$E$33</definedName>
    <definedName name="__YA020">'[7]T02'!$E$40</definedName>
    <definedName name="__YA024">'[7]T02'!$E$44</definedName>
    <definedName name="__YA028">'[7]T02'!$E$49</definedName>
    <definedName name="__YA035">'[7]T02'!$E$56</definedName>
    <definedName name="__YA045">'[7]T02'!$E$62</definedName>
    <definedName name="__YC001">'[7]T02'!$E$45</definedName>
    <definedName name="__YC101">'[7]T02'!$E$48</definedName>
    <definedName name="__YE208">'[7]T02'!$E$63</definedName>
    <definedName name="__YE210">'[7]T02'!$E$64</definedName>
    <definedName name="__YE215">'[7]T02'!$E$65</definedName>
    <definedName name="_1">#REF!</definedName>
    <definedName name="_121">#REF!</definedName>
    <definedName name="_13101">#REF!</definedName>
    <definedName name="_13102">#REF!</definedName>
    <definedName name="_133">#REF!</definedName>
    <definedName name="_13302">#REF!</definedName>
    <definedName name="_13398">#REF!</definedName>
    <definedName name="_144">#REF!</definedName>
    <definedName name="_1501">#REF!</definedName>
    <definedName name="_15102">#REF!</definedName>
    <definedName name="_15202">#REF!</definedName>
    <definedName name="_18101">#REF!</definedName>
    <definedName name="_18102">#REF!</definedName>
    <definedName name="_18198">#REF!</definedName>
    <definedName name="_2">#REF!</definedName>
    <definedName name="_21114">#REF!</definedName>
    <definedName name="_3db2_">'[2]综合成本分析01.01-0205'!$A$3:$K$57</definedName>
    <definedName name="_6db3_">'[2]FY02'!$A$1:$I$31</definedName>
    <definedName name="_999年12月31日股份应收帐款.dbf">#REF!</definedName>
    <definedName name="_Fill" hidden="1">[9]eqpmad2!#REF!</definedName>
    <definedName name="_xlnm._FilterDatabase" hidden="1">#REF!</definedName>
    <definedName name="_Key1" hidden="1">#REF!</definedName>
    <definedName name="_kk2">#REF!</definedName>
    <definedName name="_kk3">#REF!</definedName>
    <definedName name="_km1">'[5]合并抵销或调整分录（1）'!$C$2:$C$260</definedName>
    <definedName name="_Order1" hidden="1">255</definedName>
    <definedName name="_Order2" hidden="1">255</definedName>
    <definedName name="_PA7">'[6]SW-TEO'!#REF!</definedName>
    <definedName name="_PA8">'[6]SW-TEO'!#REF!</definedName>
    <definedName name="_PD1">'[6]SW-TEO'!#REF!</definedName>
    <definedName name="_PE12">'[6]SW-TEO'!#REF!</definedName>
    <definedName name="_PE13">'[6]SW-TEO'!#REF!</definedName>
    <definedName name="_PE6">'[6]SW-TEO'!#REF!</definedName>
    <definedName name="_PE7">'[6]SW-TEO'!#REF!</definedName>
    <definedName name="_PE8">'[6]SW-TEO'!#REF!</definedName>
    <definedName name="_PE9">'[6]SW-TEO'!#REF!</definedName>
    <definedName name="_PH1">'[6]SW-TEO'!#REF!</definedName>
    <definedName name="_PI1">'[6]SW-TEO'!#REF!</definedName>
    <definedName name="_PK1">'[6]SW-TEO'!#REF!</definedName>
    <definedName name="_PK3">'[6]SW-TEO'!#REF!</definedName>
    <definedName name="_Sort" hidden="1">#REF!</definedName>
    <definedName name="_YA002">'[7]T02'!$E$9</definedName>
    <definedName name="_YA008">'[7]T02'!$E$23</definedName>
    <definedName name="_YA009">'[7]T02'!$E$24</definedName>
    <definedName name="_YA015">'[7]T02'!$E$33</definedName>
    <definedName name="_YA020">'[7]T02'!$E$40</definedName>
    <definedName name="_YA024">'[7]T02'!$E$44</definedName>
    <definedName name="_YA028">'[7]T02'!$E$49</definedName>
    <definedName name="_YA035">'[7]T02'!$E$56</definedName>
    <definedName name="_YA045">'[7]T02'!$E$62</definedName>
    <definedName name="_YC001">'[7]T02'!$E$45</definedName>
    <definedName name="_YC101">'[7]T02'!$E$48</definedName>
    <definedName name="_YE208">'[7]T02'!$E$63</definedName>
    <definedName name="_YE210">'[7]T02'!$E$64</definedName>
    <definedName name="_YE215">'[7]T02'!$E$65</definedName>
    <definedName name="aa">'[10]江苏苏州本部（中央）'!$C$39</definedName>
    <definedName name="AAA">[11]数字视频并帐!$A$1:$D$25</definedName>
    <definedName name="after_tax">#REF!</definedName>
    <definedName name="aiu_bottom">'[12]Financ. Overview'!#REF!</definedName>
    <definedName name="AP">#REF!</definedName>
    <definedName name="as">#N/A</definedName>
    <definedName name="AS2DocOpenMode" hidden="1">"AS2DocumentEdit"</definedName>
    <definedName name="az">#REF!</definedName>
    <definedName name="AZX">#REF!</definedName>
    <definedName name="Back">[13]信息技术资本性支出!$D$77:$D$78</definedName>
    <definedName name="bb">#REF!</definedName>
    <definedName name="before_tax">#REF!</definedName>
    <definedName name="BF">#REF!</definedName>
    <definedName name="c1.dbf">#REF!</definedName>
    <definedName name="cb.dbf">#REF!</definedName>
    <definedName name="ccc">#REF!</definedName>
    <definedName name="cccc">#REF!</definedName>
    <definedName name="chengbenfu.dbf">#REF!</definedName>
    <definedName name="Cop">[13]信息技术资本性支出!$D$62:$D$64</definedName>
    <definedName name="csb">#REF!</definedName>
    <definedName name="current_asset">#REF!</definedName>
    <definedName name="data">#REF!</definedName>
    <definedName name="Database" hidden="1">#REF!</definedName>
    <definedName name="database2">#REF!</definedName>
    <definedName name="database3">#REF!</definedName>
    <definedName name="dd">#REF!</definedName>
    <definedName name="dff">#REF!</definedName>
    <definedName name="dfrg">#REF!</definedName>
    <definedName name="DG">#REF!</definedName>
    <definedName name="DM">#REF!</definedName>
    <definedName name="dss" hidden="1">#REF!</definedName>
    <definedName name="E206.">#REF!</definedName>
    <definedName name="ee">#REF!</definedName>
    <definedName name="eee">#REF!</definedName>
    <definedName name="ff">#REF!</definedName>
    <definedName name="fff">#REF!</definedName>
    <definedName name="Fixed_assests">#REF!</definedName>
    <definedName name="FRC">[14]Main!$C$9</definedName>
    <definedName name="gg">#REF!</definedName>
    <definedName name="gxxe2003">'[15]P1012001'!$A$6:$E$117</definedName>
    <definedName name="gxxe20032">'[15]P1012001'!$A$6:$E$117</definedName>
    <definedName name="hdiaodsadas">#REF!</definedName>
    <definedName name="hh">#REF!</definedName>
    <definedName name="hhhh">#REF!</definedName>
    <definedName name="hostfee">'[12]Financ. Overview'!$H$12</definedName>
    <definedName name="hraiu_bottom">'[12]Financ. Overview'!#REF!</definedName>
    <definedName name="hvac">'[12]Financ. Overview'!#REF!</definedName>
    <definedName name="HWSheet">1</definedName>
    <definedName name="ii">#REF!</definedName>
    <definedName name="IL">#REF!</definedName>
    <definedName name="Inf">[13]信息技术资本性支出!$D$83:$D$87</definedName>
    <definedName name="jj">#REF!</definedName>
    <definedName name="kk">#REF!</definedName>
    <definedName name="______kk2">#REF!</definedName>
    <definedName name="______kk3">#REF!</definedName>
    <definedName name="kkkk">#REF!</definedName>
    <definedName name="______km1">'[5]合并抵销或调整分录（1）'!$C$2:$C$260</definedName>
    <definedName name="KW">[16]Erection!#REF!</definedName>
    <definedName name="Long_term_investment">#REF!</definedName>
    <definedName name="mm">#NAME?</definedName>
    <definedName name="MR">#REF!</definedName>
    <definedName name="NK">#REF!</definedName>
    <definedName name="NN">#REF!</definedName>
    <definedName name="NONECAS">#REF!</definedName>
    <definedName name="Null">[13]信息技术资本性支出!$D$60</definedName>
    <definedName name="OS">[17]Open!#REF!</definedName>
    <definedName name="Other_assets">#REF!</definedName>
    <definedName name="owners_equity">#REF!</definedName>
    <definedName name="______PA7">'[6]SW-TEO'!#REF!</definedName>
    <definedName name="______PA8">'[6]SW-TEO'!#REF!</definedName>
    <definedName name="______PD1">'[6]SW-TEO'!#REF!</definedName>
    <definedName name="______PE12">'[6]SW-TEO'!#REF!</definedName>
    <definedName name="______PE13">'[6]SW-TEO'!#REF!</definedName>
    <definedName name="______PE6">'[6]SW-TEO'!#REF!</definedName>
    <definedName name="______PE7">'[6]SW-TEO'!#REF!</definedName>
    <definedName name="______PE8">'[6]SW-TEO'!#REF!</definedName>
    <definedName name="______PE9">'[6]SW-TEO'!#REF!</definedName>
    <definedName name="Per">[13]信息技术资本性支出!$D$68:$D$71</definedName>
    <definedName name="______PH1">'[6]SW-TEO'!#REF!</definedName>
    <definedName name="______PI1">'[6]SW-TEO'!#REF!</definedName>
    <definedName name="______PK1">'[6]SW-TEO'!#REF!</definedName>
    <definedName name="______PK3">'[6]SW-TEO'!#REF!</definedName>
    <definedName name="pp">#REF!</definedName>
    <definedName name="pr_toolbox">[12]Toolbox!$A$3:$I$80</definedName>
    <definedName name="Print_Area_MI">#REF!</definedName>
    <definedName name="qq">#REF!</definedName>
    <definedName name="qqqq">#REF!</definedName>
    <definedName name="rr">#REF!</definedName>
    <definedName name="rrrr">#REF!</definedName>
    <definedName name="s">#REF!</definedName>
    <definedName name="s_c_list">[18]Toolbox!$A$7:$H$969</definedName>
    <definedName name="SCG">'[19]G.1R-Shou COP Gf'!#REF!</definedName>
    <definedName name="sdlfee">'[12]Financ. Overview'!$H$13</definedName>
    <definedName name="sfeggsafasfas">#REF!</definedName>
    <definedName name="Sheet11">#REF!</definedName>
    <definedName name="Short_term_liability">#REF!</definedName>
    <definedName name="shouru1.dbf">#REF!</definedName>
    <definedName name="solar_ratio">'[20]POWER ASSUMPTIONS'!$H$7</definedName>
    <definedName name="ss">#REF!</definedName>
    <definedName name="ss7fee">'[12]Financ. Overview'!$H$18</definedName>
    <definedName name="ssss">#REF!</definedName>
    <definedName name="subsfee">'[12]Financ. Overview'!$H$14</definedName>
    <definedName name="T04036Z">'[7]T04'!$E$42</definedName>
    <definedName name="T12007_SUM">#REF!</definedName>
    <definedName name="T12008_SUM">#REF!</definedName>
    <definedName name="T12011_SUM">#REF!</definedName>
    <definedName name="T12050_SUM">#REF!</definedName>
    <definedName name="TextRefCopy1">#REF!</definedName>
    <definedName name="TextRefCopyRangeCount" hidden="1">1</definedName>
    <definedName name="toolbox">[21]Toolbox!$C$5:$T$1578</definedName>
    <definedName name="tt">#REF!</definedName>
    <definedName name="ttt">#REF!</definedName>
    <definedName name="tttt">#REF!</definedName>
    <definedName name="UD">#REF!</definedName>
    <definedName name="UFPrn20010103130336">#REF!</definedName>
    <definedName name="UFPrn20011105150820">#REF!</definedName>
    <definedName name="UFPrn20020109154935">#REF!</definedName>
    <definedName name="UFPrn20020109162810">#REF!</definedName>
    <definedName name="UFPrn20020109162826">#REF!</definedName>
    <definedName name="UFPrn20020111124510">#REF!</definedName>
    <definedName name="UFPrn20020402144808">#REF!</definedName>
    <definedName name="UFPrn20020402144841">#REF!</definedName>
    <definedName name="UFPrn20020402144932">#REF!</definedName>
    <definedName name="UFPrn20020402145009">#REF!</definedName>
    <definedName name="UFPrn20020403125644">#REF!</definedName>
    <definedName name="UFPrn20021008134934">#REF!</definedName>
    <definedName name="UFPrn20021227160254">#REF!</definedName>
    <definedName name="UFPrn20021227161905">#REF!</definedName>
    <definedName name="UFPrn20021228105341">#REF!</definedName>
    <definedName name="UFPrn20021231153747">#REF!</definedName>
    <definedName name="UFPrn20021231153959">#REF!</definedName>
    <definedName name="UFPrn20030113152008">#REF!</definedName>
    <definedName name="UFPrn20030115152607">#REF!</definedName>
    <definedName name="UFPrn20030115152656">#REF!</definedName>
    <definedName name="UFPrn20030115152908">#REF!</definedName>
    <definedName name="UFPrn20030115152952">#REF!</definedName>
    <definedName name="UFPrn20030119152443">#REF!</definedName>
    <definedName name="UFPrn20030119152726">#REF!</definedName>
    <definedName name="UFPrn20030119153059">#REF!</definedName>
    <definedName name="UFPrn20030121151455">[22]内部往来!#REF!</definedName>
    <definedName name="UFPrn20030121151542">#REF!</definedName>
    <definedName name="UFPrn20040109171439">#REF!</definedName>
    <definedName name="UFPrn20040109172410">#REF!</definedName>
    <definedName name="UFPrn20040111104024">#REF!</definedName>
    <definedName name="UFPrn20040115171222">#REF!</definedName>
    <definedName name="UFPrn20040115171308">#REF!</definedName>
    <definedName name="UFPrn20040202094722">#REF!</definedName>
    <definedName name="UFPrn20040202095020">#REF!</definedName>
    <definedName name="UFPrn20040202095452">#REF!</definedName>
    <definedName name="UFPrn20040220172044">[23]其他利润明细!#REF!</definedName>
    <definedName name="UFPrn20040221093001">#REF!</definedName>
    <definedName name="UFPrn20040221093031">#REF!</definedName>
    <definedName name="UFPrn20040303152252">#REF!</definedName>
    <definedName name="UFPrn20040311120926">#REF!</definedName>
    <definedName name="UFPrn20040311172157">#REF!</definedName>
    <definedName name="UFPrn20040315152132">#REF!</definedName>
    <definedName name="UFPrn20040315163739">#REF!</definedName>
    <definedName name="UFPrn20040315170450">#REF!</definedName>
    <definedName name="UFPrn20040403204923">[24]数量对比!$A$1:$E$25</definedName>
    <definedName name="UFPrn20040817090340">#REF!</definedName>
    <definedName name="UFPrn20040831085047">#REF!</definedName>
    <definedName name="UFPrn20040912100543">#REF!</definedName>
    <definedName name="UFPrn20041030161322">#REF!</definedName>
    <definedName name="UFPrn20041123212744">#REF!</definedName>
    <definedName name="UFPrn20041126111508">#REF!</definedName>
    <definedName name="UFPrn20041126134435">#REF!</definedName>
    <definedName name="UFPrn20041128113442">#REF!</definedName>
    <definedName name="UFPrn20041128162815">#REF!</definedName>
    <definedName name="UFPrn20041128163326">#REF!</definedName>
    <definedName name="UFPrn20041128163449">#REF!</definedName>
    <definedName name="UFPrn20041128164154">#REF!</definedName>
    <definedName name="UFPrn20041219145313">#REF!</definedName>
    <definedName name="UFPrn20041219145413">#REF!</definedName>
    <definedName name="UFPrn20041219145458">#REF!</definedName>
    <definedName name="UFPrn20041219145539">#REF!</definedName>
    <definedName name="UFPrn20041219145624">#REF!</definedName>
    <definedName name="UFPrn20050105112035">#REF!</definedName>
    <definedName name="UFPrn20050107095110">#REF!</definedName>
    <definedName name="UFPrn20050107095219">#REF!</definedName>
    <definedName name="UFPrn20050107103205">#REF!</definedName>
    <definedName name="UFPrn20050112155740">#REF!</definedName>
    <definedName name="UFPrn20050820150507">#REF!</definedName>
    <definedName name="UFPrn20051122094548">#REF!</definedName>
    <definedName name="UFPrn20051122094820">#REF!</definedName>
    <definedName name="UFPrn20051122094926">#REF!</definedName>
    <definedName name="UFPrn20051122152032">#REF!</definedName>
    <definedName name="UFPrn20051122164544">#REF!</definedName>
    <definedName name="UFPrn20051122165502">#REF!</definedName>
    <definedName name="UFPrn20051124125839">#REF!</definedName>
    <definedName name="UFPrn20051201135839">#REF!</definedName>
    <definedName name="UFPrn20060112102205">#REF!</definedName>
    <definedName name="UFPrn20060112102331">#REF!</definedName>
    <definedName name="UFPrn20060121093858">[25]设备采购01!$A$1:$E$42</definedName>
    <definedName name="UFPrn20060121094027">#REF!</definedName>
    <definedName name="UFPrn20060121094244">[25]设备采购02!$A$1:$E$61</definedName>
    <definedName name="UFPrn20060121094649">[25]设备采购03!$A$1:$E$51</definedName>
    <definedName name="UFPrn20060307163131">#REF!</definedName>
    <definedName name="UFPrn20060307163224">#REF!</definedName>
    <definedName name="UFPrn20060307171830">#REF!</definedName>
    <definedName name="UFPrn20060309110914">#REF!</definedName>
    <definedName name="UFPrn20060309234405">#REF!</definedName>
    <definedName name="V5.1Fee">'[12]Financ. Overview'!$H$15</definedName>
    <definedName name="vv">[26]FSM!$A$2:$F$52,[26]FSM!$A$54:$F$93,[26]FSM!$A$94:$F$128</definedName>
    <definedName name="w">IF(IF(MOD(COLUMN(),26)=0,INT(COLUMN()/26)-1,INT(COLUMN()/26))=0,"",CHAR(IF(MOD(COLUMN(),26)=0,INT(COLUMN()/26)-1,INT(COLUMN()/26))+64))&amp;CHAR(IF(MOD(COLUMN(),26)=0,26,MOD(COLUMN(),26))+64)</definedName>
    <definedName name="wangdian1">[27]列表!$B$55:$B$171</definedName>
    <definedName name="www">#REF!</definedName>
    <definedName name="xx">#REF!</definedName>
    <definedName name="y.dbf">#REF!</definedName>
    <definedName name="______YA002">'[7]T02'!$E$9</definedName>
    <definedName name="______YA008">'[7]T02'!$E$23</definedName>
    <definedName name="______YA009">'[7]T02'!$E$24</definedName>
    <definedName name="______YA015">'[7]T02'!$E$33</definedName>
    <definedName name="______YA020">'[7]T02'!$E$40</definedName>
    <definedName name="______YA024">'[7]T02'!$E$44</definedName>
    <definedName name="______YA028">'[7]T02'!$E$49</definedName>
    <definedName name="______YA035">'[7]T02'!$E$56</definedName>
    <definedName name="______YA045">'[7]T02'!$E$62</definedName>
    <definedName name="______YC001">'[7]T02'!$E$45</definedName>
    <definedName name="______YC101">'[7]T02'!$E$48</definedName>
    <definedName name="债券">'[7]T02'!$E$63</definedName>
    <definedName name="______YE210">'[7]T02'!$E$64</definedName>
    <definedName name="附表">'[7]T02'!$E$65</definedName>
    <definedName name="yi.dbf">#REF!</definedName>
    <definedName name="YM">#REF!</definedName>
    <definedName name="yy">#REF!</definedName>
    <definedName name="yyyy">#REF!</definedName>
    <definedName name="z">#REF!</definedName>
    <definedName name="Z_1CAC355C_1366_11D5_B94C_00A0C9FC1936_.wvu.PrintArea" hidden="1">'[28]2008年考核表'!$A$1:$M$11</definedName>
    <definedName name="Z_1CAC355C_1366_11D5_B94C_00A0C9FC1936_.wvu.PrintTitles" hidden="1">#REF!</definedName>
    <definedName name="Z32_Cost_red">'[12]Financ. Overview'!#REF!</definedName>
    <definedName name="啊啊啊">#REF!</definedName>
    <definedName name="报表">[2]关联方一览表!#REF!</definedName>
    <definedName name="备___注">#REF!</definedName>
    <definedName name="备用金.dbf">#REF!</definedName>
    <definedName name="被审单位CAS">#REF!</definedName>
    <definedName name="本级标准收入2004年">[29]本年收入合计!$E$4:$E$184</definedName>
    <definedName name="拨款汇总_合计">SUM([30]汇总!#REF!)</definedName>
    <definedName name="财力">#REF!</definedName>
    <definedName name="财政供养人员增幅2004年">[31]财政供养人员增幅!$E$6</definedName>
    <definedName name="财政供养人员增幅2004年分县">[31]财政供养人员增幅!$E$4:$E$184</definedName>
    <definedName name="产品销售成本.dbf">#REF!</definedName>
    <definedName name="产品销售成本1">#REF!</definedName>
    <definedName name="产品销售收入.dbf">#REF!</definedName>
    <definedName name="产品销售收入2">'[32]产品销售收入成本明细表（合同）'!$A$1:$C$417</definedName>
    <definedName name="村级标准支出">[33]村级支出!$E$4:$E$184</definedName>
    <definedName name="存出保证金.dbf">#REF!</definedName>
    <definedName name="存货合计">#REF!</definedName>
    <definedName name="存货明细">#REF!</definedName>
    <definedName name="大多数">[2]同方2004附注模板!$A$15</definedName>
    <definedName name="大幅度">#REF!</definedName>
    <definedName name="大学">'[34]FY02'!$A$1:$I$31</definedName>
    <definedName name="代垫运费.dbf">#REF!</definedName>
    <definedName name="当前明细账">#REF!</definedName>
    <definedName name="地区名称">[35]封面!#REF!</definedName>
    <definedName name="第二产业分县2003年">[36]GDP!$G$4:$G$184</definedName>
    <definedName name="第二产业合计2003年">[36]GDP!$G$4</definedName>
    <definedName name="第三产业分县2003年">[36]GDP!$H$4:$H$184</definedName>
    <definedName name="第三产业合计2003年">[36]GDP!$H$4</definedName>
    <definedName name="调整分录">[37]本部!$A$132:$A$135,[37]本部!$A$126:$A$130,[37]本部!$A$123:$A$124,[37]本部!$A$120:$A$121,[37]本部!$A$115:$A$118,[37]本部!$A$110:$A$113,[37]本部!$A$4:$A$6,[37]本部!$A$8:$A$12,[37]本部!$A$14:$A$15,[37]本部!$A$17:$A$20,[37]本部!$A$22:$A$25,[37]本部!$A$28:$A$29,[37]本部!$A$31:$A$32,[37]本部!$A$37:$A$38,[37]本部!$A$40,[37]本部!$A$42:$A$44,[37]本部!$A$46:$A$47,[37]本部!$A$51:$A$52,[37]本部!$A$54:$A$56,[37]本部!$A$59,[37]本部!$A$64:$A$78</definedName>
    <definedName name="飞过海">[2]同方2004附注模板!$C$4</definedName>
    <definedName name="非合并被投资企业CAS">#REF!</definedName>
    <definedName name="抚顺分院02年">#REF!</definedName>
    <definedName name="辅助材料.dbf">#REF!</definedName>
    <definedName name="负债项目CAS">#REF!</definedName>
    <definedName name="高科技02年">#REF!</definedName>
    <definedName name="高科技余额表">#REF!</definedName>
    <definedName name="耕地占用税分县2003年">[38]一般预算收入!$U$4:$U$184</definedName>
    <definedName name="耕地占用税合计2003年">[38]一般预算收入!$U$4</definedName>
    <definedName name="工程物资1">[39]科目余额表!$A$1:$K$8324</definedName>
    <definedName name="工商税收2004年">[40]工商税收!$S$4:$S$184</definedName>
    <definedName name="工商税收合计2004年">[40]工商税收!$S$4</definedName>
    <definedName name="公检法司部门编制数">[41]公检法司编制!$E$4:$E$184</definedName>
    <definedName name="公用标准支出">[42]合计!$E$4:$E$184</definedName>
    <definedName name="股东权益2">#REF!</definedName>
    <definedName name="固定资产变动情况表">#REF!</definedName>
    <definedName name="固定资产到期提示表">#REF!</definedName>
    <definedName name="固定资产卡片">#REF!</definedName>
    <definedName name="固定资产清单">#REF!</definedName>
    <definedName name="合___计">#REF!</definedName>
    <definedName name="合并被审单位CAS">#REF!</definedName>
    <definedName name="核算方法">[43]DATA!$A$2:$A$4</definedName>
    <definedName name="核算项目分类总账">#REF!</definedName>
    <definedName name="核算项目明细账">#REF!</definedName>
    <definedName name="核算项目余额表">#REF!</definedName>
    <definedName name="汇率">#REF!</definedName>
    <definedName name="汇总合并CAS">#REF!</definedName>
    <definedName name="会计分录序时簿">[44]数字视频并帐!$A$1:$D$25</definedName>
    <definedName name="疾">#REF!</definedName>
    <definedName name="전">#REF!</definedName>
    <definedName name="주택사업본부">#REF!</definedName>
    <definedName name="科目">[45]调用表!$B$3:$B$125</definedName>
    <definedName name="科目编码">[46]编码!$A$2:$A$145</definedName>
    <definedName name="科目余额表">#REF!</definedName>
    <definedName name="空压机3m3">#REF!</definedName>
    <definedName name="철구사업본부">#REF!</definedName>
    <definedName name="粮">'[8]综合成本分析01.01-0205'!$A$3:$K$57</definedName>
    <definedName name="明细分类账">[47]在产品2001!$A$1:$J$211</definedName>
    <definedName name="明细账">#REF!</definedName>
    <definedName name="母公司被审单位CAS">#REF!</definedName>
    <definedName name="农业人口2003年">[48]农业人口!$E$4:$E$184</definedName>
    <definedName name="农业税分县2003年">[38]一般预算收入!$S$4:$S$184</definedName>
    <definedName name="农业税合计2003年">[38]一般预算收入!$S$4</definedName>
    <definedName name="农业特产税分县2003年">[38]一般预算收入!$T$4:$T$184</definedName>
    <definedName name="农业特产税合计2003年">[38]一般预算收入!$T$4</definedName>
    <definedName name="农业用地面积">[49]农业用地!$E$4:$E$184</definedName>
    <definedName name="其他应收自动化所.dbf">#REF!</definedName>
    <definedName name="其它应收款03">#REF!</definedName>
    <definedName name="契税分县2003年">[38]一般预算收入!$V$4:$V$184</definedName>
    <definedName name="契税合计2003年">[38]一般预算收入!$V$4</definedName>
    <definedName name="全额差额比例">'[50]C01-1'!#REF!</definedName>
    <definedName name="人员标准支出">[51]人员支出!$E$4:$E$184</definedName>
    <definedName name="刹">#REF!</definedName>
    <definedName name="沈玉环">#REF!</definedName>
    <definedName name="审计结论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500">[52]资产负债表!#REF!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[53]事业发展!$E$4:$E$184</definedName>
    <definedName name="是">#REF!</definedName>
    <definedName name="是否审计">[43]DATA!$B$2:$B$4</definedName>
    <definedName name="数量金额总账">#REF!</definedName>
    <definedName name="所得税">#REF!</definedName>
    <definedName name="索引号">#REF!</definedName>
    <definedName name="未弥补亏损CAS">#REF!</definedName>
    <definedName name="未审合计">#REF!</definedName>
    <definedName name="未审数">#REF!</definedName>
    <definedName name="位次d">[54]四月份月报!#REF!</definedName>
    <definedName name="我">#REF!</definedName>
    <definedName name="我们">#REF!</definedName>
    <definedName name="乡镇个数">[55]行政区划!$D$6:$D$184</definedName>
    <definedName name="项目类别CAS">#REF!</definedName>
    <definedName name="行政管理部门编制数">[41]行政编制!$E$4:$E$184</definedName>
    <definedName name="性别">[56]基础编码!$H$2:$H$3</definedName>
    <definedName name="序号">#REF!</definedName>
    <definedName name="学历">[56]基础编码!$S$2:$S$9</definedName>
    <definedName name="业务从属">[43]DATA!$C$2:$C$21</definedName>
    <definedName name="业务量_外">#REF!</definedName>
    <definedName name="一般预算收入2002年">'[57]2002年一般预算收入'!$AC$4:$AC$184</definedName>
    <definedName name="一般预算收入2003年">[38]一般预算收入!$AD$4:$AD$184</definedName>
    <definedName name="一般预算收入合计2003年">[38]一般预算收入!$AC$4</definedName>
    <definedName name="应付款汇总表">#REF!</definedName>
    <definedName name="应付债券审定表">#REF!</definedName>
    <definedName name="应交所得税03">#REF!</definedName>
    <definedName name="应收账款">#REF!</definedName>
    <definedName name="支出">'[58]P1012001'!$A$6:$E$117</definedName>
    <definedName name="中国">#REF!</definedName>
    <definedName name="中小学生人数2003年">[59]中小学生!$E$4:$E$184</definedName>
    <definedName name="主要材料.dbf">#REF!</definedName>
    <definedName name="咨询02年">#REF!</definedName>
    <definedName name="咨询公司">#REF!</definedName>
    <definedName name="资产项目CAS">#REF!</definedName>
    <definedName name="总人口2003年">[60]总人口!$E$4:$E$184</definedName>
    <definedName name="_xlnm.Print_Titles" localSheetId="6">'4、一般公共预算本级支出决算表'!$1:$3</definedName>
    <definedName name="_xlnm.Print_Area" localSheetId="6">'4、一般公共预算本级支出决算表'!$A$1:$G$1325</definedName>
    <definedName name="_6_其他" localSheetId="9">#REF!</definedName>
    <definedName name="a" localSheetId="9">#REF!</definedName>
    <definedName name="m00" localSheetId="9">#REF!</definedName>
    <definedName name="_______db3" localSheetId="9">'[4]FY02'!$A$1:$I$31</definedName>
    <definedName name="_6_其他" localSheetId="11">#REF!</definedName>
    <definedName name="a" localSheetId="11">#REF!</definedName>
    <definedName name="m00" localSheetId="11">#REF!</definedName>
    <definedName name="_xlnm.Print_Area" localSheetId="11">'9、一般公共预算对下税收返还及转移支付情况表 -分项目'!$A$1:$B$60</definedName>
    <definedName name="_xlnm.Print_Titles" localSheetId="11">'9、一般公共预算对下税收返还及转移支付情况表 -分项目'!$1:$3</definedName>
    <definedName name="_______db3" localSheetId="11">'[4]FY02'!$A$1:$I$31</definedName>
    <definedName name="_xlnm._FilterDatabase" localSheetId="11" hidden="1">'9、一般公共预算对下税收返还及转移支付情况表 -分项目'!$A$3:$B$59</definedName>
    <definedName name="_" localSheetId="11">#REF!</definedName>
    <definedName name="_____kk2" localSheetId="11">#REF!</definedName>
    <definedName name="_____kk3" localSheetId="11">#REF!</definedName>
    <definedName name="____kk2" localSheetId="11">#REF!</definedName>
    <definedName name="____kk3" localSheetId="11">#REF!</definedName>
    <definedName name="___kk2" localSheetId="11">#REF!</definedName>
    <definedName name="___kk3" localSheetId="11">#REF!</definedName>
    <definedName name="__kk2" localSheetId="11">#REF!</definedName>
    <definedName name="__kk3" localSheetId="11">#REF!</definedName>
    <definedName name="_1" localSheetId="11">#REF!</definedName>
    <definedName name="_121" localSheetId="11">#REF!</definedName>
    <definedName name="_13101" localSheetId="11">#REF!</definedName>
    <definedName name="_13102" localSheetId="11">#REF!</definedName>
    <definedName name="_133" localSheetId="11">#REF!</definedName>
    <definedName name="_13302" localSheetId="11">#REF!</definedName>
    <definedName name="_13398" localSheetId="11">#REF!</definedName>
    <definedName name="_144" localSheetId="11">#REF!</definedName>
    <definedName name="_1501" localSheetId="11">#REF!</definedName>
    <definedName name="_15102" localSheetId="11">#REF!</definedName>
    <definedName name="_15202" localSheetId="11">#REF!</definedName>
    <definedName name="_18101" localSheetId="11">#REF!</definedName>
    <definedName name="_18102" localSheetId="11">#REF!</definedName>
    <definedName name="_18198" localSheetId="11">#REF!</definedName>
    <definedName name="_2" localSheetId="11">#REF!</definedName>
    <definedName name="_21114" localSheetId="11">#REF!</definedName>
    <definedName name="_999年12月31日股份应收帐款.dbf" localSheetId="11">#REF!</definedName>
    <definedName name="_Key1" localSheetId="11" hidden="1">#REF!</definedName>
    <definedName name="_kk2" localSheetId="11">#REF!</definedName>
    <definedName name="_kk3" localSheetId="11">#REF!</definedName>
    <definedName name="_Sort" localSheetId="11" hidden="1">#REF!</definedName>
    <definedName name="after_tax" localSheetId="11">#REF!</definedName>
    <definedName name="AP" localSheetId="11">#REF!</definedName>
    <definedName name="az" localSheetId="11">#REF!</definedName>
    <definedName name="AZX" localSheetId="11">#REF!</definedName>
    <definedName name="bb" localSheetId="11">#REF!</definedName>
    <definedName name="before_tax" localSheetId="11">#REF!</definedName>
    <definedName name="BF" localSheetId="11">#REF!</definedName>
    <definedName name="c1.dbf" localSheetId="11">#REF!</definedName>
    <definedName name="cb.dbf" localSheetId="11">#REF!</definedName>
    <definedName name="ccc" localSheetId="11">#REF!</definedName>
    <definedName name="cccc" localSheetId="11">#REF!</definedName>
    <definedName name="chengbenfu.dbf" localSheetId="11">#REF!</definedName>
    <definedName name="csb" localSheetId="11">#REF!</definedName>
    <definedName name="current_asset" localSheetId="11">#REF!</definedName>
    <definedName name="data" localSheetId="11">#REF!</definedName>
    <definedName name="Database" localSheetId="11" hidden="1">#REF!</definedName>
    <definedName name="database2" localSheetId="11">#REF!</definedName>
    <definedName name="database3" localSheetId="11">#REF!</definedName>
    <definedName name="dd" localSheetId="11">#REF!</definedName>
    <definedName name="dff" localSheetId="11">#REF!</definedName>
    <definedName name="dfrg" localSheetId="11">#REF!</definedName>
    <definedName name="DG" localSheetId="11">#REF!</definedName>
    <definedName name="DM" localSheetId="11">#REF!</definedName>
    <definedName name="dss" localSheetId="11" hidden="1">#REF!</definedName>
    <definedName name="E206." localSheetId="11">#REF!</definedName>
    <definedName name="ee" localSheetId="11">#REF!</definedName>
    <definedName name="eee" localSheetId="11">#REF!</definedName>
    <definedName name="ff" localSheetId="11">#REF!</definedName>
    <definedName name="fff" localSheetId="11">#REF!</definedName>
    <definedName name="Fixed_assests" localSheetId="11">#REF!</definedName>
    <definedName name="gg" localSheetId="11">#REF!</definedName>
    <definedName name="hdiaodsadas" localSheetId="11">#REF!</definedName>
    <definedName name="hh" localSheetId="11">#REF!</definedName>
    <definedName name="hhhh" localSheetId="11">#REF!</definedName>
    <definedName name="ii" localSheetId="11">#REF!</definedName>
    <definedName name="IL" localSheetId="11">#REF!</definedName>
    <definedName name="jj" localSheetId="11">#REF!</definedName>
    <definedName name="kk" localSheetId="11">#REF!</definedName>
    <definedName name="______kk2" localSheetId="11">#REF!</definedName>
    <definedName name="______kk3" localSheetId="11">#REF!</definedName>
    <definedName name="kkkk" localSheetId="11">#REF!</definedName>
    <definedName name="Long_term_investment" localSheetId="11">#REF!</definedName>
    <definedName name="MR" localSheetId="11">#REF!</definedName>
    <definedName name="NK" localSheetId="11">#REF!</definedName>
    <definedName name="NN" localSheetId="11">#REF!</definedName>
    <definedName name="NONECAS" localSheetId="11">#REF!</definedName>
    <definedName name="Other_assets" localSheetId="11">#REF!</definedName>
    <definedName name="owners_equity" localSheetId="11">#REF!</definedName>
    <definedName name="pp" localSheetId="11">#REF!</definedName>
    <definedName name="Print_Area_MI" localSheetId="11">#REF!</definedName>
    <definedName name="qq" localSheetId="11">#REF!</definedName>
    <definedName name="qqqq" localSheetId="11">#REF!</definedName>
    <definedName name="rr" localSheetId="11">#REF!</definedName>
    <definedName name="rrrr" localSheetId="11">#REF!</definedName>
    <definedName name="s" localSheetId="11">#REF!</definedName>
    <definedName name="sfeggsafasfas" localSheetId="11">#REF!</definedName>
    <definedName name="Sheet11" localSheetId="11">#REF!</definedName>
    <definedName name="Short_term_liability" localSheetId="11">#REF!</definedName>
    <definedName name="shouru1.dbf" localSheetId="11">#REF!</definedName>
    <definedName name="ss" localSheetId="11">#REF!</definedName>
    <definedName name="ssss" localSheetId="11">#REF!</definedName>
    <definedName name="T12007_SUM" localSheetId="11">#REF!</definedName>
    <definedName name="T12008_SUM" localSheetId="11">#REF!</definedName>
    <definedName name="T12011_SUM" localSheetId="11">#REF!</definedName>
    <definedName name="T12050_SUM" localSheetId="11">#REF!</definedName>
    <definedName name="TextRefCopy1" localSheetId="11">#REF!</definedName>
    <definedName name="tt" localSheetId="11">#REF!</definedName>
    <definedName name="ttt" localSheetId="11">#REF!</definedName>
    <definedName name="tttt" localSheetId="11">#REF!</definedName>
    <definedName name="UD" localSheetId="11">#REF!</definedName>
    <definedName name="UFPrn20010103130336" localSheetId="11">#REF!</definedName>
    <definedName name="UFPrn20011105150820" localSheetId="11">#REF!</definedName>
    <definedName name="UFPrn20020109154935" localSheetId="11">#REF!</definedName>
    <definedName name="UFPrn20020109162810" localSheetId="11">#REF!</definedName>
    <definedName name="UFPrn20020109162826" localSheetId="11">#REF!</definedName>
    <definedName name="UFPrn20020111124510" localSheetId="11">#REF!</definedName>
    <definedName name="UFPrn20020402144808" localSheetId="11">#REF!</definedName>
    <definedName name="UFPrn20020402144841" localSheetId="11">#REF!</definedName>
    <definedName name="UFPrn20020402144932" localSheetId="11">#REF!</definedName>
    <definedName name="UFPrn20020402145009" localSheetId="11">#REF!</definedName>
    <definedName name="UFPrn20020403125644" localSheetId="11">#REF!</definedName>
    <definedName name="UFPrn20021008134934" localSheetId="11">#REF!</definedName>
    <definedName name="UFPrn20021227160254" localSheetId="11">#REF!</definedName>
    <definedName name="UFPrn20021227161905" localSheetId="11">#REF!</definedName>
    <definedName name="UFPrn20021228105341" localSheetId="11">#REF!</definedName>
    <definedName name="UFPrn20021231153747" localSheetId="11">#REF!</definedName>
    <definedName name="UFPrn20021231153959" localSheetId="11">#REF!</definedName>
    <definedName name="UFPrn20030113152008" localSheetId="11">#REF!</definedName>
    <definedName name="UFPrn20030115152607" localSheetId="11">#REF!</definedName>
    <definedName name="UFPrn20030115152656" localSheetId="11">#REF!</definedName>
    <definedName name="UFPrn20030115152908" localSheetId="11">#REF!</definedName>
    <definedName name="UFPrn20030115152952" localSheetId="11">#REF!</definedName>
    <definedName name="UFPrn20030119152443" localSheetId="11">#REF!</definedName>
    <definedName name="UFPrn20030119152726" localSheetId="11">#REF!</definedName>
    <definedName name="UFPrn20030119153059" localSheetId="11">#REF!</definedName>
    <definedName name="UFPrn20030121151542" localSheetId="11">#REF!</definedName>
    <definedName name="UFPrn20040109171439" localSheetId="11">#REF!</definedName>
    <definedName name="UFPrn20040109172410" localSheetId="11">#REF!</definedName>
    <definedName name="UFPrn20040111104024" localSheetId="11">#REF!</definedName>
    <definedName name="UFPrn20040115171222" localSheetId="11">#REF!</definedName>
    <definedName name="UFPrn20040115171308" localSheetId="11">#REF!</definedName>
    <definedName name="UFPrn20040202094722" localSheetId="11">#REF!</definedName>
    <definedName name="UFPrn20040202095020" localSheetId="11">#REF!</definedName>
    <definedName name="UFPrn20040202095452" localSheetId="11">#REF!</definedName>
    <definedName name="UFPrn20040221093001" localSheetId="11">#REF!</definedName>
    <definedName name="UFPrn20040221093031" localSheetId="11">#REF!</definedName>
    <definedName name="UFPrn20040303152252" localSheetId="11">#REF!</definedName>
    <definedName name="UFPrn20040311120926" localSheetId="11">#REF!</definedName>
    <definedName name="UFPrn20040311172157" localSheetId="11">#REF!</definedName>
    <definedName name="UFPrn20040315152132" localSheetId="11">#REF!</definedName>
    <definedName name="UFPrn20040315163739" localSheetId="11">#REF!</definedName>
    <definedName name="UFPrn20040315170450" localSheetId="11">#REF!</definedName>
    <definedName name="UFPrn20040817090340" localSheetId="11">#REF!</definedName>
    <definedName name="UFPrn20040831085047" localSheetId="11">#REF!</definedName>
    <definedName name="UFPrn20040912100543" localSheetId="11">#REF!</definedName>
    <definedName name="UFPrn20041030161322" localSheetId="11">#REF!</definedName>
    <definedName name="UFPrn20041123212744" localSheetId="11">#REF!</definedName>
    <definedName name="UFPrn20041126111508" localSheetId="11">#REF!</definedName>
    <definedName name="UFPrn20041126134435" localSheetId="11">#REF!</definedName>
    <definedName name="UFPrn20041128113442" localSheetId="11">#REF!</definedName>
    <definedName name="UFPrn20041128162815" localSheetId="11">#REF!</definedName>
    <definedName name="UFPrn20041128163326" localSheetId="11">#REF!</definedName>
    <definedName name="UFPrn20041128163449" localSheetId="11">#REF!</definedName>
    <definedName name="UFPrn20041128164154" localSheetId="11">#REF!</definedName>
    <definedName name="UFPrn20041219145313" localSheetId="11">#REF!</definedName>
    <definedName name="UFPrn20041219145413" localSheetId="11">#REF!</definedName>
    <definedName name="UFPrn20041219145458" localSheetId="11">#REF!</definedName>
    <definedName name="UFPrn20041219145539" localSheetId="11">#REF!</definedName>
    <definedName name="UFPrn20041219145624" localSheetId="11">#REF!</definedName>
    <definedName name="UFPrn20050105112035" localSheetId="11">#REF!</definedName>
    <definedName name="UFPrn20050107095110" localSheetId="11">#REF!</definedName>
    <definedName name="UFPrn20050107095219" localSheetId="11">#REF!</definedName>
    <definedName name="UFPrn20050107103205" localSheetId="11">#REF!</definedName>
    <definedName name="UFPrn20050112155740" localSheetId="11">#REF!</definedName>
    <definedName name="UFPrn20050820150507" localSheetId="11">#REF!</definedName>
    <definedName name="UFPrn20051122094548" localSheetId="11">#REF!</definedName>
    <definedName name="UFPrn20051122094820" localSheetId="11">#REF!</definedName>
    <definedName name="UFPrn20051122094926" localSheetId="11">#REF!</definedName>
    <definedName name="UFPrn20051122152032" localSheetId="11">#REF!</definedName>
    <definedName name="UFPrn20051122164544" localSheetId="11">#REF!</definedName>
    <definedName name="UFPrn20051122165502" localSheetId="11">#REF!</definedName>
    <definedName name="UFPrn20051124125839" localSheetId="11">#REF!</definedName>
    <definedName name="UFPrn20051201135839" localSheetId="11">#REF!</definedName>
    <definedName name="UFPrn20060112102205" localSheetId="11">#REF!</definedName>
    <definedName name="UFPrn20060112102331" localSheetId="11">#REF!</definedName>
    <definedName name="UFPrn20060121094027" localSheetId="11">#REF!</definedName>
    <definedName name="UFPrn20060307163131" localSheetId="11">#REF!</definedName>
    <definedName name="UFPrn20060307163224" localSheetId="11">#REF!</definedName>
    <definedName name="UFPrn20060307171830" localSheetId="11">#REF!</definedName>
    <definedName name="UFPrn20060309110914" localSheetId="11">#REF!</definedName>
    <definedName name="UFPrn20060309234405" localSheetId="11">#REF!</definedName>
    <definedName name="www" localSheetId="11">#REF!</definedName>
    <definedName name="xx" localSheetId="11">#REF!</definedName>
    <definedName name="y.dbf" localSheetId="11">#REF!</definedName>
    <definedName name="yi.dbf" localSheetId="11">#REF!</definedName>
    <definedName name="YM" localSheetId="11">#REF!</definedName>
    <definedName name="yy" localSheetId="11">#REF!</definedName>
    <definedName name="yyyy" localSheetId="11">#REF!</definedName>
    <definedName name="z" localSheetId="11">#REF!</definedName>
    <definedName name="Z_1CAC355C_1366_11D5_B94C_00A0C9FC1936_.wvu.PrintTitles" localSheetId="11" hidden="1">#REF!</definedName>
    <definedName name="啊啊啊" localSheetId="11">#REF!</definedName>
    <definedName name="备___注" localSheetId="11">#REF!</definedName>
    <definedName name="备用金.dbf" localSheetId="11">#REF!</definedName>
    <definedName name="被审单位CAS" localSheetId="11">#REF!</definedName>
    <definedName name="财力" localSheetId="11">#REF!</definedName>
    <definedName name="产品销售成本.dbf" localSheetId="11">#REF!</definedName>
    <definedName name="产品销售成本1" localSheetId="11">#REF!</definedName>
    <definedName name="产品销售收入.dbf" localSheetId="11">#REF!</definedName>
    <definedName name="存出保证金.dbf" localSheetId="11">#REF!</definedName>
    <definedName name="存货合计" localSheetId="11">#REF!</definedName>
    <definedName name="存货明细" localSheetId="11">#REF!</definedName>
    <definedName name="大幅度" localSheetId="11">#REF!</definedName>
    <definedName name="代垫运费.dbf" localSheetId="11">#REF!</definedName>
    <definedName name="当前明细账" localSheetId="11">#REF!</definedName>
    <definedName name="非合并被投资企业CAS" localSheetId="11">#REF!</definedName>
    <definedName name="抚顺分院02年" localSheetId="11">#REF!</definedName>
    <definedName name="辅助材料.dbf" localSheetId="11">#REF!</definedName>
    <definedName name="负债项目CAS" localSheetId="11">#REF!</definedName>
    <definedName name="高科技02年" localSheetId="11">#REF!</definedName>
    <definedName name="高科技余额表" localSheetId="11">#REF!</definedName>
    <definedName name="股东权益2" localSheetId="11">#REF!</definedName>
    <definedName name="固定资产变动情况表" localSheetId="11">#REF!</definedName>
    <definedName name="固定资产到期提示表" localSheetId="11">#REF!</definedName>
    <definedName name="固定资产卡片" localSheetId="11">#REF!</definedName>
    <definedName name="固定资产清单" localSheetId="11">#REF!</definedName>
    <definedName name="合___计" localSheetId="11">#REF!</definedName>
    <definedName name="合并被审单位CAS" localSheetId="11">#REF!</definedName>
    <definedName name="核算项目分类总账" localSheetId="11">#REF!</definedName>
    <definedName name="核算项目明细账" localSheetId="11">#REF!</definedName>
    <definedName name="核算项目余额表" localSheetId="11">#REF!</definedName>
    <definedName name="汇率" localSheetId="11">#REF!</definedName>
    <definedName name="汇总合并CAS" localSheetId="11">#REF!</definedName>
    <definedName name="疾" localSheetId="11">#REF!</definedName>
    <definedName name="전" localSheetId="11">#REF!</definedName>
    <definedName name="주택사업본부" localSheetId="11">#REF!</definedName>
    <definedName name="科目余额表" localSheetId="11">#REF!</definedName>
    <definedName name="空压机3m3" localSheetId="11">#REF!</definedName>
    <definedName name="철구사업본부" localSheetId="11">#REF!</definedName>
    <definedName name="明细账" localSheetId="11">#REF!</definedName>
    <definedName name="母公司被审单位CAS" localSheetId="11">#REF!</definedName>
    <definedName name="其他应收自动化所.dbf" localSheetId="11">#REF!</definedName>
    <definedName name="其它应收款03" localSheetId="11">#REF!</definedName>
    <definedName name="刹" localSheetId="11">#REF!</definedName>
    <definedName name="沈玉环" localSheetId="11">#REF!</definedName>
    <definedName name="审计结论" localSheetId="11">#REF!</definedName>
    <definedName name="生产列1" localSheetId="11">#REF!</definedName>
    <definedName name="生产列11" localSheetId="11">#REF!</definedName>
    <definedName name="生产列15" localSheetId="11">#REF!</definedName>
    <definedName name="生产列16" localSheetId="11">#REF!</definedName>
    <definedName name="生产列17" localSheetId="11">#REF!</definedName>
    <definedName name="生产列19" localSheetId="11">#REF!</definedName>
    <definedName name="生产列2" localSheetId="11">#REF!</definedName>
    <definedName name="生产列20" localSheetId="11">#REF!</definedName>
    <definedName name="生产列3" localSheetId="11">#REF!</definedName>
    <definedName name="生产列4" localSheetId="11">#REF!</definedName>
    <definedName name="生产列5" localSheetId="11">#REF!</definedName>
    <definedName name="生产列6" localSheetId="11">#REF!</definedName>
    <definedName name="生产列7" localSheetId="11">#REF!</definedName>
    <definedName name="生产列8" localSheetId="11">#REF!</definedName>
    <definedName name="生产列9" localSheetId="11">#REF!</definedName>
    <definedName name="生产期" localSheetId="11">#REF!</definedName>
    <definedName name="生产期1" localSheetId="11">#REF!</definedName>
    <definedName name="生产期11" localSheetId="11">#REF!</definedName>
    <definedName name="生产期123" localSheetId="11">#REF!</definedName>
    <definedName name="生产期15" localSheetId="11">#REF!</definedName>
    <definedName name="生产期16" localSheetId="11">#REF!</definedName>
    <definedName name="生产期17" localSheetId="11">#REF!</definedName>
    <definedName name="生产期19" localSheetId="11">#REF!</definedName>
    <definedName name="生产期2" localSheetId="11">#REF!</definedName>
    <definedName name="生产期20" localSheetId="11">#REF!</definedName>
    <definedName name="生产期3" localSheetId="11">#REF!</definedName>
    <definedName name="生产期4" localSheetId="11">#REF!</definedName>
    <definedName name="生产期5" localSheetId="11">#REF!</definedName>
    <definedName name="生产期6" localSheetId="11">#REF!</definedName>
    <definedName name="生产期7" localSheetId="11">#REF!</definedName>
    <definedName name="生产期8" localSheetId="11">#REF!</definedName>
    <definedName name="生产期9" localSheetId="11">#REF!</definedName>
    <definedName name="是" localSheetId="11">#REF!</definedName>
    <definedName name="数量金额总账" localSheetId="11">#REF!</definedName>
    <definedName name="所得税" localSheetId="11">#REF!</definedName>
    <definedName name="索引号" localSheetId="11">#REF!</definedName>
    <definedName name="未弥补亏损CAS" localSheetId="11">#REF!</definedName>
    <definedName name="未审合计" localSheetId="11">#REF!</definedName>
    <definedName name="未审数" localSheetId="11">#REF!</definedName>
    <definedName name="我" localSheetId="11">#REF!</definedName>
    <definedName name="我们" localSheetId="11">#REF!</definedName>
    <definedName name="项目类别CAS" localSheetId="11">#REF!</definedName>
    <definedName name="序号" localSheetId="11">#REF!</definedName>
    <definedName name="业务量_外" localSheetId="11">#REF!</definedName>
    <definedName name="应付款汇总表" localSheetId="11">#REF!</definedName>
    <definedName name="应付债券审定表" localSheetId="11">#REF!</definedName>
    <definedName name="应交所得税03" localSheetId="11">#REF!</definedName>
    <definedName name="应收账款" localSheetId="11">#REF!</definedName>
    <definedName name="中国" localSheetId="11">#REF!</definedName>
    <definedName name="主要材料.dbf" localSheetId="11">#REF!</definedName>
    <definedName name="咨询02年" localSheetId="11">#REF!</definedName>
    <definedName name="咨询公司" localSheetId="11">#REF!</definedName>
    <definedName name="资产项目CAS" localSheetId="11">#REF!</definedName>
    <definedName name="_6_其他" localSheetId="10">#REF!</definedName>
    <definedName name="a" localSheetId="10">#REF!</definedName>
    <definedName name="m00" localSheetId="10">#REF!</definedName>
    <definedName name="_xlnm.Print_Area" localSheetId="10">'8、一般公共预算税收返还及转移支付决算分项目表'!$A$1:$B$56</definedName>
    <definedName name="_xlnm.Print_Titles" localSheetId="10">'8、一般公共预算税收返还及转移支付决算分项目表'!$1:$3</definedName>
    <definedName name="_______db3" localSheetId="10">'[4]FY02'!$A$1:$I$31</definedName>
    <definedName name="_xlnm._FilterDatabase" localSheetId="10" hidden="1">'8、一般公共预算税收返还及转移支付决算分项目表'!$A$3:$B$56</definedName>
    <definedName name="_" localSheetId="10">#REF!</definedName>
    <definedName name="_____kk2" localSheetId="10">#REF!</definedName>
    <definedName name="_____kk3" localSheetId="10">#REF!</definedName>
    <definedName name="____kk2" localSheetId="10">#REF!</definedName>
    <definedName name="____kk3" localSheetId="10">#REF!</definedName>
    <definedName name="___kk2" localSheetId="10">#REF!</definedName>
    <definedName name="___kk3" localSheetId="10">#REF!</definedName>
    <definedName name="__kk2" localSheetId="10">#REF!</definedName>
    <definedName name="__kk3" localSheetId="10">#REF!</definedName>
    <definedName name="_1" localSheetId="10">#REF!</definedName>
    <definedName name="_121" localSheetId="10">#REF!</definedName>
    <definedName name="_13101" localSheetId="10">#REF!</definedName>
    <definedName name="_13102" localSheetId="10">#REF!</definedName>
    <definedName name="_133" localSheetId="10">#REF!</definedName>
    <definedName name="_13302" localSheetId="10">#REF!</definedName>
    <definedName name="_13398" localSheetId="10">#REF!</definedName>
    <definedName name="_144" localSheetId="10">#REF!</definedName>
    <definedName name="_1501" localSheetId="10">#REF!</definedName>
    <definedName name="_15102" localSheetId="10">#REF!</definedName>
    <definedName name="_15202" localSheetId="10">#REF!</definedName>
    <definedName name="_18101" localSheetId="10">#REF!</definedName>
    <definedName name="_18102" localSheetId="10">#REF!</definedName>
    <definedName name="_18198" localSheetId="10">#REF!</definedName>
    <definedName name="_2" localSheetId="10">#REF!</definedName>
    <definedName name="_21114" localSheetId="10">#REF!</definedName>
    <definedName name="_999年12月31日股份应收帐款.dbf" localSheetId="10">#REF!</definedName>
    <definedName name="_Key1" localSheetId="10" hidden="1">#REF!</definedName>
    <definedName name="_kk2" localSheetId="10">#REF!</definedName>
    <definedName name="_kk3" localSheetId="10">#REF!</definedName>
    <definedName name="_Sort" localSheetId="10" hidden="1">#REF!</definedName>
    <definedName name="after_tax" localSheetId="10">#REF!</definedName>
    <definedName name="AP" localSheetId="10">#REF!</definedName>
    <definedName name="az" localSheetId="10">#REF!</definedName>
    <definedName name="AZX" localSheetId="10">#REF!</definedName>
    <definedName name="bb" localSheetId="10">#REF!</definedName>
    <definedName name="before_tax" localSheetId="10">#REF!</definedName>
    <definedName name="BF" localSheetId="10">#REF!</definedName>
    <definedName name="c1.dbf" localSheetId="10">#REF!</definedName>
    <definedName name="cb.dbf" localSheetId="10">#REF!</definedName>
    <definedName name="ccc" localSheetId="10">#REF!</definedName>
    <definedName name="cccc" localSheetId="10">#REF!</definedName>
    <definedName name="chengbenfu.dbf" localSheetId="10">#REF!</definedName>
    <definedName name="csb" localSheetId="10">#REF!</definedName>
    <definedName name="current_asset" localSheetId="10">#REF!</definedName>
    <definedName name="data" localSheetId="10">#REF!</definedName>
    <definedName name="Database" localSheetId="10" hidden="1">#REF!</definedName>
    <definedName name="database2" localSheetId="10">#REF!</definedName>
    <definedName name="database3" localSheetId="10">#REF!</definedName>
    <definedName name="dd" localSheetId="10">#REF!</definedName>
    <definedName name="dff" localSheetId="10">#REF!</definedName>
    <definedName name="dfrg" localSheetId="10">#REF!</definedName>
    <definedName name="DG" localSheetId="10">#REF!</definedName>
    <definedName name="DM" localSheetId="10">#REF!</definedName>
    <definedName name="dss" localSheetId="10" hidden="1">#REF!</definedName>
    <definedName name="E206." localSheetId="10">#REF!</definedName>
    <definedName name="ee" localSheetId="10">#REF!</definedName>
    <definedName name="eee" localSheetId="10">#REF!</definedName>
    <definedName name="ff" localSheetId="10">#REF!</definedName>
    <definedName name="fff" localSheetId="10">#REF!</definedName>
    <definedName name="Fixed_assests" localSheetId="10">#REF!</definedName>
    <definedName name="gg" localSheetId="10">#REF!</definedName>
    <definedName name="hdiaodsadas" localSheetId="10">#REF!</definedName>
    <definedName name="hh" localSheetId="10">#REF!</definedName>
    <definedName name="hhhh" localSheetId="10">#REF!</definedName>
    <definedName name="ii" localSheetId="10">#REF!</definedName>
    <definedName name="IL" localSheetId="10">#REF!</definedName>
    <definedName name="jj" localSheetId="10">#REF!</definedName>
    <definedName name="kk" localSheetId="10">#REF!</definedName>
    <definedName name="______kk2" localSheetId="10">#REF!</definedName>
    <definedName name="______kk3" localSheetId="10">#REF!</definedName>
    <definedName name="kkkk" localSheetId="10">#REF!</definedName>
    <definedName name="Long_term_investment" localSheetId="10">#REF!</definedName>
    <definedName name="MR" localSheetId="10">#REF!</definedName>
    <definedName name="NK" localSheetId="10">#REF!</definedName>
    <definedName name="NN" localSheetId="10">#REF!</definedName>
    <definedName name="NONECAS" localSheetId="10">#REF!</definedName>
    <definedName name="Other_assets" localSheetId="10">#REF!</definedName>
    <definedName name="owners_equity" localSheetId="10">#REF!</definedName>
    <definedName name="pp" localSheetId="10">#REF!</definedName>
    <definedName name="Print_Area_MI" localSheetId="10">#REF!</definedName>
    <definedName name="qq" localSheetId="10">#REF!</definedName>
    <definedName name="qqqq" localSheetId="10">#REF!</definedName>
    <definedName name="rr" localSheetId="10">#REF!</definedName>
    <definedName name="rrrr" localSheetId="10">#REF!</definedName>
    <definedName name="s" localSheetId="10">#REF!</definedName>
    <definedName name="sfeggsafasfas" localSheetId="10">#REF!</definedName>
    <definedName name="Sheet11" localSheetId="10">#REF!</definedName>
    <definedName name="Short_term_liability" localSheetId="10">#REF!</definedName>
    <definedName name="shouru1.dbf" localSheetId="10">#REF!</definedName>
    <definedName name="ss" localSheetId="10">#REF!</definedName>
    <definedName name="ssss" localSheetId="10">#REF!</definedName>
    <definedName name="T12007_SUM" localSheetId="10">#REF!</definedName>
    <definedName name="T12008_SUM" localSheetId="10">#REF!</definedName>
    <definedName name="T12011_SUM" localSheetId="10">#REF!</definedName>
    <definedName name="T12050_SUM" localSheetId="10">#REF!</definedName>
    <definedName name="TextRefCopy1" localSheetId="10">#REF!</definedName>
    <definedName name="tt" localSheetId="10">#REF!</definedName>
    <definedName name="ttt" localSheetId="10">#REF!</definedName>
    <definedName name="tttt" localSheetId="10">#REF!</definedName>
    <definedName name="UD" localSheetId="10">#REF!</definedName>
    <definedName name="UFPrn20010103130336" localSheetId="10">#REF!</definedName>
    <definedName name="UFPrn20011105150820" localSheetId="10">#REF!</definedName>
    <definedName name="UFPrn20020109154935" localSheetId="10">#REF!</definedName>
    <definedName name="UFPrn20020109162810" localSheetId="10">#REF!</definedName>
    <definedName name="UFPrn20020109162826" localSheetId="10">#REF!</definedName>
    <definedName name="UFPrn20020111124510" localSheetId="10">#REF!</definedName>
    <definedName name="UFPrn20020402144808" localSheetId="10">#REF!</definedName>
    <definedName name="UFPrn20020402144841" localSheetId="10">#REF!</definedName>
    <definedName name="UFPrn20020402144932" localSheetId="10">#REF!</definedName>
    <definedName name="UFPrn20020402145009" localSheetId="10">#REF!</definedName>
    <definedName name="UFPrn20020403125644" localSheetId="10">#REF!</definedName>
    <definedName name="UFPrn20021008134934" localSheetId="10">#REF!</definedName>
    <definedName name="UFPrn20021227160254" localSheetId="10">#REF!</definedName>
    <definedName name="UFPrn20021227161905" localSheetId="10">#REF!</definedName>
    <definedName name="UFPrn20021228105341" localSheetId="10">#REF!</definedName>
    <definedName name="UFPrn20021231153747" localSheetId="10">#REF!</definedName>
    <definedName name="UFPrn20021231153959" localSheetId="10">#REF!</definedName>
    <definedName name="UFPrn20030113152008" localSheetId="10">#REF!</definedName>
    <definedName name="UFPrn20030115152607" localSheetId="10">#REF!</definedName>
    <definedName name="UFPrn20030115152656" localSheetId="10">#REF!</definedName>
    <definedName name="UFPrn20030115152908" localSheetId="10">#REF!</definedName>
    <definedName name="UFPrn20030115152952" localSheetId="10">#REF!</definedName>
    <definedName name="UFPrn20030119152443" localSheetId="10">#REF!</definedName>
    <definedName name="UFPrn20030119152726" localSheetId="10">#REF!</definedName>
    <definedName name="UFPrn20030119153059" localSheetId="10">#REF!</definedName>
    <definedName name="UFPrn20030121151542" localSheetId="10">#REF!</definedName>
    <definedName name="UFPrn20040109171439" localSheetId="10">#REF!</definedName>
    <definedName name="UFPrn20040109172410" localSheetId="10">#REF!</definedName>
    <definedName name="UFPrn20040111104024" localSheetId="10">#REF!</definedName>
    <definedName name="UFPrn20040115171222" localSheetId="10">#REF!</definedName>
    <definedName name="UFPrn20040115171308" localSheetId="10">#REF!</definedName>
    <definedName name="UFPrn20040202094722" localSheetId="10">#REF!</definedName>
    <definedName name="UFPrn20040202095020" localSheetId="10">#REF!</definedName>
    <definedName name="UFPrn20040202095452" localSheetId="10">#REF!</definedName>
    <definedName name="UFPrn20040221093001" localSheetId="10">#REF!</definedName>
    <definedName name="UFPrn20040221093031" localSheetId="10">#REF!</definedName>
    <definedName name="UFPrn20040303152252" localSheetId="10">#REF!</definedName>
    <definedName name="UFPrn20040311120926" localSheetId="10">#REF!</definedName>
    <definedName name="UFPrn20040311172157" localSheetId="10">#REF!</definedName>
    <definedName name="UFPrn20040315152132" localSheetId="10">#REF!</definedName>
    <definedName name="UFPrn20040315163739" localSheetId="10">#REF!</definedName>
    <definedName name="UFPrn20040315170450" localSheetId="10">#REF!</definedName>
    <definedName name="UFPrn20040817090340" localSheetId="10">#REF!</definedName>
    <definedName name="UFPrn20040831085047" localSheetId="10">#REF!</definedName>
    <definedName name="UFPrn20040912100543" localSheetId="10">#REF!</definedName>
    <definedName name="UFPrn20041030161322" localSheetId="10">#REF!</definedName>
    <definedName name="UFPrn20041123212744" localSheetId="10">#REF!</definedName>
    <definedName name="UFPrn20041126111508" localSheetId="10">#REF!</definedName>
    <definedName name="UFPrn20041126134435" localSheetId="10">#REF!</definedName>
    <definedName name="UFPrn20041128113442" localSheetId="10">#REF!</definedName>
    <definedName name="UFPrn20041128162815" localSheetId="10">#REF!</definedName>
    <definedName name="UFPrn20041128163326" localSheetId="10">#REF!</definedName>
    <definedName name="UFPrn20041128163449" localSheetId="10">#REF!</definedName>
    <definedName name="UFPrn20041128164154" localSheetId="10">#REF!</definedName>
    <definedName name="UFPrn20041219145313" localSheetId="10">#REF!</definedName>
    <definedName name="UFPrn20041219145413" localSheetId="10">#REF!</definedName>
    <definedName name="UFPrn20041219145458" localSheetId="10">#REF!</definedName>
    <definedName name="UFPrn20041219145539" localSheetId="10">#REF!</definedName>
    <definedName name="UFPrn20041219145624" localSheetId="10">#REF!</definedName>
    <definedName name="UFPrn20050105112035" localSheetId="10">#REF!</definedName>
    <definedName name="UFPrn20050107095110" localSheetId="10">#REF!</definedName>
    <definedName name="UFPrn20050107095219" localSheetId="10">#REF!</definedName>
    <definedName name="UFPrn20050107103205" localSheetId="10">#REF!</definedName>
    <definedName name="UFPrn20050112155740" localSheetId="10">#REF!</definedName>
    <definedName name="UFPrn20050820150507" localSheetId="10">#REF!</definedName>
    <definedName name="UFPrn20051122094548" localSheetId="10">#REF!</definedName>
    <definedName name="UFPrn20051122094820" localSheetId="10">#REF!</definedName>
    <definedName name="UFPrn20051122094926" localSheetId="10">#REF!</definedName>
    <definedName name="UFPrn20051122152032" localSheetId="10">#REF!</definedName>
    <definedName name="UFPrn20051122164544" localSheetId="10">#REF!</definedName>
    <definedName name="UFPrn20051122165502" localSheetId="10">#REF!</definedName>
    <definedName name="UFPrn20051124125839" localSheetId="10">#REF!</definedName>
    <definedName name="UFPrn20051201135839" localSheetId="10">#REF!</definedName>
    <definedName name="UFPrn20060112102205" localSheetId="10">#REF!</definedName>
    <definedName name="UFPrn20060112102331" localSheetId="10">#REF!</definedName>
    <definedName name="UFPrn20060121094027" localSheetId="10">#REF!</definedName>
    <definedName name="UFPrn20060307163131" localSheetId="10">#REF!</definedName>
    <definedName name="UFPrn20060307163224" localSheetId="10">#REF!</definedName>
    <definedName name="UFPrn20060307171830" localSheetId="10">#REF!</definedName>
    <definedName name="UFPrn20060309110914" localSheetId="10">#REF!</definedName>
    <definedName name="UFPrn20060309234405" localSheetId="10">#REF!</definedName>
    <definedName name="www" localSheetId="10">#REF!</definedName>
    <definedName name="xx" localSheetId="10">#REF!</definedName>
    <definedName name="y.dbf" localSheetId="10">#REF!</definedName>
    <definedName name="yi.dbf" localSheetId="10">#REF!</definedName>
    <definedName name="YM" localSheetId="10">#REF!</definedName>
    <definedName name="yy" localSheetId="10">#REF!</definedName>
    <definedName name="yyyy" localSheetId="10">#REF!</definedName>
    <definedName name="z" localSheetId="10">#REF!</definedName>
    <definedName name="Z_1CAC355C_1366_11D5_B94C_00A0C9FC1936_.wvu.PrintTitles" localSheetId="10" hidden="1">#REF!</definedName>
    <definedName name="啊啊啊" localSheetId="10">#REF!</definedName>
    <definedName name="备___注" localSheetId="10">#REF!</definedName>
    <definedName name="备用金.dbf" localSheetId="10">#REF!</definedName>
    <definedName name="被审单位CAS" localSheetId="10">#REF!</definedName>
    <definedName name="财力" localSheetId="10">#REF!</definedName>
    <definedName name="产品销售成本.dbf" localSheetId="10">#REF!</definedName>
    <definedName name="产品销售成本1" localSheetId="10">#REF!</definedName>
    <definedName name="产品销售收入.dbf" localSheetId="10">#REF!</definedName>
    <definedName name="存出保证金.dbf" localSheetId="10">#REF!</definedName>
    <definedName name="存货合计" localSheetId="10">#REF!</definedName>
    <definedName name="存货明细" localSheetId="10">#REF!</definedName>
    <definedName name="大幅度" localSheetId="10">#REF!</definedName>
    <definedName name="代垫运费.dbf" localSheetId="10">#REF!</definedName>
    <definedName name="当前明细账" localSheetId="10">#REF!</definedName>
    <definedName name="非合并被投资企业CAS" localSheetId="10">#REF!</definedName>
    <definedName name="抚顺分院02年" localSheetId="10">#REF!</definedName>
    <definedName name="辅助材料.dbf" localSheetId="10">#REF!</definedName>
    <definedName name="负债项目CAS" localSheetId="10">#REF!</definedName>
    <definedName name="高科技02年" localSheetId="10">#REF!</definedName>
    <definedName name="高科技余额表" localSheetId="10">#REF!</definedName>
    <definedName name="股东权益2" localSheetId="10">#REF!</definedName>
    <definedName name="固定资产变动情况表" localSheetId="10">#REF!</definedName>
    <definedName name="固定资产到期提示表" localSheetId="10">#REF!</definedName>
    <definedName name="固定资产卡片" localSheetId="10">#REF!</definedName>
    <definedName name="固定资产清单" localSheetId="10">#REF!</definedName>
    <definedName name="合___计" localSheetId="10">#REF!</definedName>
    <definedName name="合并被审单位CAS" localSheetId="10">#REF!</definedName>
    <definedName name="核算项目分类总账" localSheetId="10">#REF!</definedName>
    <definedName name="核算项目明细账" localSheetId="10">#REF!</definedName>
    <definedName name="核算项目余额表" localSheetId="10">#REF!</definedName>
    <definedName name="汇率" localSheetId="10">#REF!</definedName>
    <definedName name="汇总合并CAS" localSheetId="10">#REF!</definedName>
    <definedName name="疾" localSheetId="10">#REF!</definedName>
    <definedName name="전" localSheetId="10">#REF!</definedName>
    <definedName name="주택사업본부" localSheetId="10">#REF!</definedName>
    <definedName name="科目余额表" localSheetId="10">#REF!</definedName>
    <definedName name="空压机3m3" localSheetId="10">#REF!</definedName>
    <definedName name="철구사업본부" localSheetId="10">#REF!</definedName>
    <definedName name="明细账" localSheetId="10">#REF!</definedName>
    <definedName name="母公司被审单位CAS" localSheetId="10">#REF!</definedName>
    <definedName name="其他应收自动化所.dbf" localSheetId="10">#REF!</definedName>
    <definedName name="其它应收款03" localSheetId="10">#REF!</definedName>
    <definedName name="刹" localSheetId="10">#REF!</definedName>
    <definedName name="沈玉环" localSheetId="10">#REF!</definedName>
    <definedName name="审计结论" localSheetId="10">#REF!</definedName>
    <definedName name="生产列1" localSheetId="10">#REF!</definedName>
    <definedName name="生产列11" localSheetId="10">#REF!</definedName>
    <definedName name="生产列15" localSheetId="10">#REF!</definedName>
    <definedName name="生产列16" localSheetId="10">#REF!</definedName>
    <definedName name="生产列17" localSheetId="10">#REF!</definedName>
    <definedName name="生产列19" localSheetId="10">#REF!</definedName>
    <definedName name="生产列2" localSheetId="10">#REF!</definedName>
    <definedName name="生产列20" localSheetId="10">#REF!</definedName>
    <definedName name="生产列3" localSheetId="10">#REF!</definedName>
    <definedName name="生产列4" localSheetId="10">#REF!</definedName>
    <definedName name="生产列5" localSheetId="10">#REF!</definedName>
    <definedName name="生产列6" localSheetId="10">#REF!</definedName>
    <definedName name="生产列7" localSheetId="10">#REF!</definedName>
    <definedName name="生产列8" localSheetId="10">#REF!</definedName>
    <definedName name="生产列9" localSheetId="10">#REF!</definedName>
    <definedName name="生产期" localSheetId="10">#REF!</definedName>
    <definedName name="生产期1" localSheetId="10">#REF!</definedName>
    <definedName name="生产期11" localSheetId="10">#REF!</definedName>
    <definedName name="生产期123" localSheetId="10">#REF!</definedName>
    <definedName name="生产期15" localSheetId="10">#REF!</definedName>
    <definedName name="生产期16" localSheetId="10">#REF!</definedName>
    <definedName name="生产期17" localSheetId="10">#REF!</definedName>
    <definedName name="生产期19" localSheetId="10">#REF!</definedName>
    <definedName name="生产期2" localSheetId="10">#REF!</definedName>
    <definedName name="生产期20" localSheetId="10">#REF!</definedName>
    <definedName name="生产期3" localSheetId="10">#REF!</definedName>
    <definedName name="生产期4" localSheetId="10">#REF!</definedName>
    <definedName name="生产期5" localSheetId="10">#REF!</definedName>
    <definedName name="生产期6" localSheetId="10">#REF!</definedName>
    <definedName name="生产期7" localSheetId="10">#REF!</definedName>
    <definedName name="生产期8" localSheetId="10">#REF!</definedName>
    <definedName name="生产期9" localSheetId="10">#REF!</definedName>
    <definedName name="是" localSheetId="10">#REF!</definedName>
    <definedName name="数量金额总账" localSheetId="10">#REF!</definedName>
    <definedName name="所得税" localSheetId="10">#REF!</definedName>
    <definedName name="索引号" localSheetId="10">#REF!</definedName>
    <definedName name="未弥补亏损CAS" localSheetId="10">#REF!</definedName>
    <definedName name="未审合计" localSheetId="10">#REF!</definedName>
    <definedName name="未审数" localSheetId="10">#REF!</definedName>
    <definedName name="我" localSheetId="10">#REF!</definedName>
    <definedName name="我们" localSheetId="10">#REF!</definedName>
    <definedName name="项目类别CAS" localSheetId="10">#REF!</definedName>
    <definedName name="序号" localSheetId="10">#REF!</definedName>
    <definedName name="业务量_外" localSheetId="10">#REF!</definedName>
    <definedName name="应付款汇总表" localSheetId="10">#REF!</definedName>
    <definedName name="应付债券审定表" localSheetId="10">#REF!</definedName>
    <definedName name="应交所得税03" localSheetId="10">#REF!</definedName>
    <definedName name="应收账款" localSheetId="10">#REF!</definedName>
    <definedName name="中国" localSheetId="10">#REF!</definedName>
    <definedName name="主要材料.dbf" localSheetId="10">#REF!</definedName>
    <definedName name="咨询02年" localSheetId="10">#REF!</definedName>
    <definedName name="咨询公司" localSheetId="10">#REF!</definedName>
    <definedName name="资产项目CAS" localSheetId="10">#REF!</definedName>
    <definedName name="_6_其他" localSheetId="12">#REF!</definedName>
    <definedName name="a" localSheetId="12">#REF!</definedName>
    <definedName name="m00" localSheetId="12">#REF!</definedName>
    <definedName name="_______db3" localSheetId="12">'[4]FY02'!$A$1:$I$31</definedName>
    <definedName name="_xlnm._FilterDatabase" localSheetId="14" hidden="1">'12、政府性基金预算收入决算表'!$A$3:$C$75</definedName>
    <definedName name="_6_其他" localSheetId="14">#REF!</definedName>
    <definedName name="a" localSheetId="14">#REF!</definedName>
    <definedName name="m00" localSheetId="14">#REF!</definedName>
    <definedName name="_xlnm.Print_Titles" localSheetId="14">'12、政府性基金预算收入决算表'!$1:$3</definedName>
    <definedName name="_______db3" localSheetId="14">'[4]FY02'!$A$1:$I$31</definedName>
    <definedName name="_6_其他" localSheetId="17">#REF!</definedName>
    <definedName name="a" localSheetId="17">#REF!</definedName>
    <definedName name="m00" localSheetId="17">#REF!</definedName>
    <definedName name="_xlnm.Print_Area" localSheetId="17">'15、政府性基金预算转移支付分项目决算表'!$A$1:$B$15</definedName>
    <definedName name="_xlnm.Print_Titles" localSheetId="17">'15、政府性基金预算转移支付分项目决算表'!$1:$3</definedName>
    <definedName name="_______db3" localSheetId="17">'[4]FY02'!$A$1:$I$31</definedName>
    <definedName name="_xlnm._FilterDatabase" localSheetId="17" hidden="1">'15、政府性基金预算转移支付分项目决算表'!$A$6:$B$14</definedName>
    <definedName name="_6_其他" localSheetId="18">#REF!</definedName>
    <definedName name="a" localSheetId="18">#REF!</definedName>
    <definedName name="m00" localSheetId="18">#REF!</definedName>
    <definedName name="_xlnm.Print_Titles" localSheetId="18">'16、政府性基金对下转移支付收入决算表-分项目'!$1:$3</definedName>
    <definedName name="_______db3" localSheetId="18">'[4]FY02'!$A$1:$I$31</definedName>
    <definedName name="_6_其他" localSheetId="19">#REF!</definedName>
    <definedName name="a" localSheetId="19">#REF!</definedName>
    <definedName name="m00" localSheetId="19">#REF!</definedName>
    <definedName name="_______db3" localSheetId="19">'[4]FY02'!$A$1:$I$31</definedName>
    <definedName name="_6_其他" localSheetId="26">#REF!</definedName>
    <definedName name="a" localSheetId="26">#REF!</definedName>
    <definedName name="m00" localSheetId="26">#REF!</definedName>
    <definedName name="_xlnm.Print_Area" localSheetId="26">'24、地方政府一般债务限额和余额情况表 '!$A$1:$C$5</definedName>
    <definedName name="_______db3" localSheetId="26">'[4]FY02'!$A$1:$I$31</definedName>
    <definedName name="solar_ratio" localSheetId="26">'[62]POWER ASSUMPTIONS'!$H$7</definedName>
    <definedName name="粮" localSheetId="26">'[61]综合成本分析01.01-0205'!$A$3:$K$57</definedName>
    <definedName name="_" localSheetId="26">#REF!</definedName>
    <definedName name="_____kk2" localSheetId="26">#REF!</definedName>
    <definedName name="_____kk3" localSheetId="26">#REF!</definedName>
    <definedName name="____kk2" localSheetId="26">#REF!</definedName>
    <definedName name="____kk3" localSheetId="26">#REF!</definedName>
    <definedName name="___kk2" localSheetId="26">#REF!</definedName>
    <definedName name="___kk3" localSheetId="26">#REF!</definedName>
    <definedName name="__kk2" localSheetId="26">#REF!</definedName>
    <definedName name="__kk3" localSheetId="26">#REF!</definedName>
    <definedName name="_1" localSheetId="26">#REF!</definedName>
    <definedName name="_121" localSheetId="26">#REF!</definedName>
    <definedName name="_13101" localSheetId="26">#REF!</definedName>
    <definedName name="_13102" localSheetId="26">#REF!</definedName>
    <definedName name="_133" localSheetId="26">#REF!</definedName>
    <definedName name="_13302" localSheetId="26">#REF!</definedName>
    <definedName name="_13398" localSheetId="26">#REF!</definedName>
    <definedName name="_144" localSheetId="26">#REF!</definedName>
    <definedName name="_1501" localSheetId="26">#REF!</definedName>
    <definedName name="_15102" localSheetId="26">#REF!</definedName>
    <definedName name="_15202" localSheetId="26">#REF!</definedName>
    <definedName name="_18101" localSheetId="26">#REF!</definedName>
    <definedName name="_18102" localSheetId="26">#REF!</definedName>
    <definedName name="_18198" localSheetId="26">#REF!</definedName>
    <definedName name="_2" localSheetId="26">#REF!</definedName>
    <definedName name="_21114" localSheetId="26">#REF!</definedName>
    <definedName name="_999年12月31日股份应收帐款.dbf" localSheetId="26">#REF!</definedName>
    <definedName name="_xlnm._FilterDatabase" localSheetId="26" hidden="1">#REF!</definedName>
    <definedName name="_Key1" localSheetId="26" hidden="1">#REF!</definedName>
    <definedName name="_kk2" localSheetId="26">#REF!</definedName>
    <definedName name="_kk3" localSheetId="26">#REF!</definedName>
    <definedName name="_Sort" localSheetId="26" hidden="1">#REF!</definedName>
    <definedName name="after_tax" localSheetId="26">#REF!</definedName>
    <definedName name="AP" localSheetId="26">#REF!</definedName>
    <definedName name="az" localSheetId="26">#REF!</definedName>
    <definedName name="AZX" localSheetId="26">#REF!</definedName>
    <definedName name="bb" localSheetId="26">#REF!</definedName>
    <definedName name="before_tax" localSheetId="26">#REF!</definedName>
    <definedName name="BF" localSheetId="26">#REF!</definedName>
    <definedName name="c1.dbf" localSheetId="26">#REF!</definedName>
    <definedName name="cb.dbf" localSheetId="26">#REF!</definedName>
    <definedName name="ccc" localSheetId="26">#REF!</definedName>
    <definedName name="cccc" localSheetId="26">#REF!</definedName>
    <definedName name="chengbenfu.dbf" localSheetId="26">#REF!</definedName>
    <definedName name="csb" localSheetId="26">#REF!</definedName>
    <definedName name="current_asset" localSheetId="26">#REF!</definedName>
    <definedName name="data" localSheetId="26">#REF!</definedName>
    <definedName name="Database" localSheetId="26" hidden="1">#REF!</definedName>
    <definedName name="database2" localSheetId="26">#REF!</definedName>
    <definedName name="database3" localSheetId="26">#REF!</definedName>
    <definedName name="dd" localSheetId="26">#REF!</definedName>
    <definedName name="dff" localSheetId="26">#REF!</definedName>
    <definedName name="dfrg" localSheetId="26">#REF!</definedName>
    <definedName name="DG" localSheetId="26">#REF!</definedName>
    <definedName name="DM" localSheetId="26">#REF!</definedName>
    <definedName name="dss" localSheetId="26" hidden="1">#REF!</definedName>
    <definedName name="E206." localSheetId="26">#REF!</definedName>
    <definedName name="ee" localSheetId="26">#REF!</definedName>
    <definedName name="eee" localSheetId="26">#REF!</definedName>
    <definedName name="ff" localSheetId="26">#REF!</definedName>
    <definedName name="fff" localSheetId="26">#REF!</definedName>
    <definedName name="Fixed_assests" localSheetId="26">#REF!</definedName>
    <definedName name="gg" localSheetId="26">#REF!</definedName>
    <definedName name="hdiaodsadas" localSheetId="26">#REF!</definedName>
    <definedName name="hh" localSheetId="26">#REF!</definedName>
    <definedName name="hhhh" localSheetId="26">#REF!</definedName>
    <definedName name="ii" localSheetId="26">#REF!</definedName>
    <definedName name="IL" localSheetId="26">#REF!</definedName>
    <definedName name="jj" localSheetId="26">#REF!</definedName>
    <definedName name="kk" localSheetId="26">#REF!</definedName>
    <definedName name="______kk2" localSheetId="26">#REF!</definedName>
    <definedName name="______kk3" localSheetId="26">#REF!</definedName>
    <definedName name="kkkk" localSheetId="26">#REF!</definedName>
    <definedName name="Long_term_investment" localSheetId="26">#REF!</definedName>
    <definedName name="MR" localSheetId="26">#REF!</definedName>
    <definedName name="NK" localSheetId="26">#REF!</definedName>
    <definedName name="NN" localSheetId="26">#REF!</definedName>
    <definedName name="NONECAS" localSheetId="26">#REF!</definedName>
    <definedName name="Other_assets" localSheetId="26">#REF!</definedName>
    <definedName name="owners_equity" localSheetId="26">#REF!</definedName>
    <definedName name="pp" localSheetId="26">#REF!</definedName>
    <definedName name="Print_Area_MI" localSheetId="26">#REF!</definedName>
    <definedName name="qq" localSheetId="26">#REF!</definedName>
    <definedName name="qqqq" localSheetId="26">#REF!</definedName>
    <definedName name="rr" localSheetId="26">#REF!</definedName>
    <definedName name="rrrr" localSheetId="26">#REF!</definedName>
    <definedName name="s" localSheetId="26">#REF!</definedName>
    <definedName name="sfeggsafasfas" localSheetId="26">#REF!</definedName>
    <definedName name="Sheet11" localSheetId="26">#REF!</definedName>
    <definedName name="Short_term_liability" localSheetId="26">#REF!</definedName>
    <definedName name="shouru1.dbf" localSheetId="26">#REF!</definedName>
    <definedName name="ss" localSheetId="26">#REF!</definedName>
    <definedName name="ssss" localSheetId="26">#REF!</definedName>
    <definedName name="T12007_SUM" localSheetId="26">#REF!</definedName>
    <definedName name="T12008_SUM" localSheetId="26">#REF!</definedName>
    <definedName name="T12011_SUM" localSheetId="26">#REF!</definedName>
    <definedName name="T12050_SUM" localSheetId="26">#REF!</definedName>
    <definedName name="TextRefCopy1" localSheetId="26">#REF!</definedName>
    <definedName name="tt" localSheetId="26">#REF!</definedName>
    <definedName name="ttt" localSheetId="26">#REF!</definedName>
    <definedName name="tttt" localSheetId="26">#REF!</definedName>
    <definedName name="UD" localSheetId="26">#REF!</definedName>
    <definedName name="UFPrn20010103130336" localSheetId="26">#REF!</definedName>
    <definedName name="UFPrn20011105150820" localSheetId="26">#REF!</definedName>
    <definedName name="UFPrn20020109154935" localSheetId="26">#REF!</definedName>
    <definedName name="UFPrn20020109162810" localSheetId="26">#REF!</definedName>
    <definedName name="UFPrn20020109162826" localSheetId="26">#REF!</definedName>
    <definedName name="UFPrn20020111124510" localSheetId="26">#REF!</definedName>
    <definedName name="UFPrn20020402144808" localSheetId="26">#REF!</definedName>
    <definedName name="UFPrn20020402144841" localSheetId="26">#REF!</definedName>
    <definedName name="UFPrn20020402144932" localSheetId="26">#REF!</definedName>
    <definedName name="UFPrn20020402145009" localSheetId="26">#REF!</definedName>
    <definedName name="UFPrn20020403125644" localSheetId="26">#REF!</definedName>
    <definedName name="UFPrn20021008134934" localSheetId="26">#REF!</definedName>
    <definedName name="UFPrn20021227160254" localSheetId="26">#REF!</definedName>
    <definedName name="UFPrn20021227161905" localSheetId="26">#REF!</definedName>
    <definedName name="UFPrn20021228105341" localSheetId="26">#REF!</definedName>
    <definedName name="UFPrn20021231153747" localSheetId="26">#REF!</definedName>
    <definedName name="UFPrn20021231153959" localSheetId="26">#REF!</definedName>
    <definedName name="UFPrn20030113152008" localSheetId="26">#REF!</definedName>
    <definedName name="UFPrn20030115152607" localSheetId="26">#REF!</definedName>
    <definedName name="UFPrn20030115152656" localSheetId="26">#REF!</definedName>
    <definedName name="UFPrn20030115152908" localSheetId="26">#REF!</definedName>
    <definedName name="UFPrn20030115152952" localSheetId="26">#REF!</definedName>
    <definedName name="UFPrn20030119152443" localSheetId="26">#REF!</definedName>
    <definedName name="UFPrn20030119152726" localSheetId="26">#REF!</definedName>
    <definedName name="UFPrn20030119153059" localSheetId="26">#REF!</definedName>
    <definedName name="UFPrn20030121151542" localSheetId="26">#REF!</definedName>
    <definedName name="UFPrn20040109171439" localSheetId="26">#REF!</definedName>
    <definedName name="UFPrn20040109172410" localSheetId="26">#REF!</definedName>
    <definedName name="UFPrn20040111104024" localSheetId="26">#REF!</definedName>
    <definedName name="UFPrn20040115171222" localSheetId="26">#REF!</definedName>
    <definedName name="UFPrn20040115171308" localSheetId="26">#REF!</definedName>
    <definedName name="UFPrn20040202094722" localSheetId="26">#REF!</definedName>
    <definedName name="UFPrn20040202095020" localSheetId="26">#REF!</definedName>
    <definedName name="UFPrn20040202095452" localSheetId="26">#REF!</definedName>
    <definedName name="UFPrn20040221093001" localSheetId="26">#REF!</definedName>
    <definedName name="UFPrn20040221093031" localSheetId="26">#REF!</definedName>
    <definedName name="UFPrn20040303152252" localSheetId="26">#REF!</definedName>
    <definedName name="UFPrn20040311120926" localSheetId="26">#REF!</definedName>
    <definedName name="UFPrn20040311172157" localSheetId="26">#REF!</definedName>
    <definedName name="UFPrn20040315152132" localSheetId="26">#REF!</definedName>
    <definedName name="UFPrn20040315163739" localSheetId="26">#REF!</definedName>
    <definedName name="UFPrn20040315170450" localSheetId="26">#REF!</definedName>
    <definedName name="UFPrn20040817090340" localSheetId="26">#REF!</definedName>
    <definedName name="UFPrn20040831085047" localSheetId="26">#REF!</definedName>
    <definedName name="UFPrn20040912100543" localSheetId="26">#REF!</definedName>
    <definedName name="UFPrn20041030161322" localSheetId="26">#REF!</definedName>
    <definedName name="UFPrn20041123212744" localSheetId="26">#REF!</definedName>
    <definedName name="UFPrn20041126111508" localSheetId="26">#REF!</definedName>
    <definedName name="UFPrn20041126134435" localSheetId="26">#REF!</definedName>
    <definedName name="UFPrn20041128113442" localSheetId="26">#REF!</definedName>
    <definedName name="UFPrn20041128162815" localSheetId="26">#REF!</definedName>
    <definedName name="UFPrn20041128163326" localSheetId="26">#REF!</definedName>
    <definedName name="UFPrn20041128163449" localSheetId="26">#REF!</definedName>
    <definedName name="UFPrn20041128164154" localSheetId="26">#REF!</definedName>
    <definedName name="UFPrn20041219145313" localSheetId="26">#REF!</definedName>
    <definedName name="UFPrn20041219145413" localSheetId="26">#REF!</definedName>
    <definedName name="UFPrn20041219145458" localSheetId="26">#REF!</definedName>
    <definedName name="UFPrn20041219145539" localSheetId="26">#REF!</definedName>
    <definedName name="UFPrn20041219145624" localSheetId="26">#REF!</definedName>
    <definedName name="UFPrn20050105112035" localSheetId="26">#REF!</definedName>
    <definedName name="UFPrn20050107095110" localSheetId="26">#REF!</definedName>
    <definedName name="UFPrn20050107095219" localSheetId="26">#REF!</definedName>
    <definedName name="UFPrn20050107103205" localSheetId="26">#REF!</definedName>
    <definedName name="UFPrn20050112155740" localSheetId="26">#REF!</definedName>
    <definedName name="UFPrn20050820150507" localSheetId="26">#REF!</definedName>
    <definedName name="UFPrn20051122094548" localSheetId="26">#REF!</definedName>
    <definedName name="UFPrn20051122094820" localSheetId="26">#REF!</definedName>
    <definedName name="UFPrn20051122094926" localSheetId="26">#REF!</definedName>
    <definedName name="UFPrn20051122152032" localSheetId="26">#REF!</definedName>
    <definedName name="UFPrn20051122164544" localSheetId="26">#REF!</definedName>
    <definedName name="UFPrn20051122165502" localSheetId="26">#REF!</definedName>
    <definedName name="UFPrn20051124125839" localSheetId="26">#REF!</definedName>
    <definedName name="UFPrn20051201135839" localSheetId="26">#REF!</definedName>
    <definedName name="UFPrn20060112102205" localSheetId="26">#REF!</definedName>
    <definedName name="UFPrn20060112102331" localSheetId="26">#REF!</definedName>
    <definedName name="UFPrn20060121094027" localSheetId="26">#REF!</definedName>
    <definedName name="UFPrn20060307163131" localSheetId="26">#REF!</definedName>
    <definedName name="UFPrn20060307163224" localSheetId="26">#REF!</definedName>
    <definedName name="UFPrn20060307171830" localSheetId="26">#REF!</definedName>
    <definedName name="UFPrn20060309110914" localSheetId="26">#REF!</definedName>
    <definedName name="UFPrn20060309234405" localSheetId="26">#REF!</definedName>
    <definedName name="www" localSheetId="26">#REF!</definedName>
    <definedName name="xx" localSheetId="26">#REF!</definedName>
    <definedName name="y.dbf" localSheetId="26">#REF!</definedName>
    <definedName name="yi.dbf" localSheetId="26">#REF!</definedName>
    <definedName name="YM" localSheetId="26">#REF!</definedName>
    <definedName name="yy" localSheetId="26">#REF!</definedName>
    <definedName name="yyyy" localSheetId="26">#REF!</definedName>
    <definedName name="z" localSheetId="26">#REF!</definedName>
    <definedName name="Z_1CAC355C_1366_11D5_B94C_00A0C9FC1936_.wvu.PrintTitles" localSheetId="26" hidden="1">#REF!</definedName>
    <definedName name="啊啊啊" localSheetId="26">#REF!</definedName>
    <definedName name="备___注" localSheetId="26">#REF!</definedName>
    <definedName name="备用金.dbf" localSheetId="26">#REF!</definedName>
    <definedName name="被审单位CAS" localSheetId="26">#REF!</definedName>
    <definedName name="财力" localSheetId="26">#REF!</definedName>
    <definedName name="产品销售成本.dbf" localSheetId="26">#REF!</definedName>
    <definedName name="产品销售成本1" localSheetId="26">#REF!</definedName>
    <definedName name="产品销售收入.dbf" localSheetId="26">#REF!</definedName>
    <definedName name="存出保证金.dbf" localSheetId="26">#REF!</definedName>
    <definedName name="存货合计" localSheetId="26">#REF!</definedName>
    <definedName name="存货明细" localSheetId="26">#REF!</definedName>
    <definedName name="大幅度" localSheetId="26">#REF!</definedName>
    <definedName name="代垫运费.dbf" localSheetId="26">#REF!</definedName>
    <definedName name="当前明细账" localSheetId="26">#REF!</definedName>
    <definedName name="非合并被投资企业CAS" localSheetId="26">#REF!</definedName>
    <definedName name="抚顺分院02年" localSheetId="26">#REF!</definedName>
    <definedName name="辅助材料.dbf" localSheetId="26">#REF!</definedName>
    <definedName name="负债项目CAS" localSheetId="26">#REF!</definedName>
    <definedName name="高科技02年" localSheetId="26">#REF!</definedName>
    <definedName name="高科技余额表" localSheetId="26">#REF!</definedName>
    <definedName name="股东权益2" localSheetId="26">#REF!</definedName>
    <definedName name="固定资产变动情况表" localSheetId="26">#REF!</definedName>
    <definedName name="固定资产到期提示表" localSheetId="26">#REF!</definedName>
    <definedName name="固定资产卡片" localSheetId="26">#REF!</definedName>
    <definedName name="固定资产清单" localSheetId="26">#REF!</definedName>
    <definedName name="合___计" localSheetId="26">#REF!</definedName>
    <definedName name="合并被审单位CAS" localSheetId="26">#REF!</definedName>
    <definedName name="核算项目分类总账" localSheetId="26">#REF!</definedName>
    <definedName name="核算项目明细账" localSheetId="26">#REF!</definedName>
    <definedName name="核算项目余额表" localSheetId="26">#REF!</definedName>
    <definedName name="汇率" localSheetId="26">#REF!</definedName>
    <definedName name="汇总合并CAS" localSheetId="26">#REF!</definedName>
    <definedName name="疾" localSheetId="26">#REF!</definedName>
    <definedName name="전" localSheetId="26">#REF!</definedName>
    <definedName name="주택사업본부" localSheetId="26">#REF!</definedName>
    <definedName name="科目余额表" localSheetId="26">#REF!</definedName>
    <definedName name="空压机3m3" localSheetId="26">#REF!</definedName>
    <definedName name="철구사업본부" localSheetId="26">#REF!</definedName>
    <definedName name="明细账" localSheetId="26">#REF!</definedName>
    <definedName name="母公司被审单位CAS" localSheetId="26">#REF!</definedName>
    <definedName name="其他应收自动化所.dbf" localSheetId="26">#REF!</definedName>
    <definedName name="其它应收款03" localSheetId="26">#REF!</definedName>
    <definedName name="刹" localSheetId="26">#REF!</definedName>
    <definedName name="沈玉环" localSheetId="26">#REF!</definedName>
    <definedName name="审计结论" localSheetId="26">#REF!</definedName>
    <definedName name="生产列1" localSheetId="26">#REF!</definedName>
    <definedName name="生产列11" localSheetId="26">#REF!</definedName>
    <definedName name="生产列15" localSheetId="26">#REF!</definedName>
    <definedName name="生产列16" localSheetId="26">#REF!</definedName>
    <definedName name="生产列17" localSheetId="26">#REF!</definedName>
    <definedName name="生产列19" localSheetId="26">#REF!</definedName>
    <definedName name="生产列2" localSheetId="26">#REF!</definedName>
    <definedName name="生产列20" localSheetId="26">#REF!</definedName>
    <definedName name="生产列3" localSheetId="26">#REF!</definedName>
    <definedName name="生产列4" localSheetId="26">#REF!</definedName>
    <definedName name="生产列5" localSheetId="26">#REF!</definedName>
    <definedName name="生产列6" localSheetId="26">#REF!</definedName>
    <definedName name="生产列7" localSheetId="26">#REF!</definedName>
    <definedName name="生产列8" localSheetId="26">#REF!</definedName>
    <definedName name="生产列9" localSheetId="26">#REF!</definedName>
    <definedName name="生产期" localSheetId="26">#REF!</definedName>
    <definedName name="生产期1" localSheetId="26">#REF!</definedName>
    <definedName name="生产期11" localSheetId="26">#REF!</definedName>
    <definedName name="生产期123" localSheetId="26">#REF!</definedName>
    <definedName name="生产期15" localSheetId="26">#REF!</definedName>
    <definedName name="生产期16" localSheetId="26">#REF!</definedName>
    <definedName name="生产期17" localSheetId="26">#REF!</definedName>
    <definedName name="生产期19" localSheetId="26">#REF!</definedName>
    <definedName name="生产期2" localSheetId="26">#REF!</definedName>
    <definedName name="生产期20" localSheetId="26">#REF!</definedName>
    <definedName name="生产期3" localSheetId="26">#REF!</definedName>
    <definedName name="生产期4" localSheetId="26">#REF!</definedName>
    <definedName name="生产期5" localSheetId="26">#REF!</definedName>
    <definedName name="生产期6" localSheetId="26">#REF!</definedName>
    <definedName name="生产期7" localSheetId="26">#REF!</definedName>
    <definedName name="生产期8" localSheetId="26">#REF!</definedName>
    <definedName name="生产期9" localSheetId="26">#REF!</definedName>
    <definedName name="是" localSheetId="26">#REF!</definedName>
    <definedName name="数量金额总账" localSheetId="26">#REF!</definedName>
    <definedName name="所得税" localSheetId="26">#REF!</definedName>
    <definedName name="索引号" localSheetId="26">#REF!</definedName>
    <definedName name="未弥补亏损CAS" localSheetId="26">#REF!</definedName>
    <definedName name="未审合计" localSheetId="26">#REF!</definedName>
    <definedName name="未审数" localSheetId="26">#REF!</definedName>
    <definedName name="我" localSheetId="26">#REF!</definedName>
    <definedName name="我们" localSheetId="26">#REF!</definedName>
    <definedName name="项目类别CAS" localSheetId="26">#REF!</definedName>
    <definedName name="序号" localSheetId="26">#REF!</definedName>
    <definedName name="业务量_外" localSheetId="26">#REF!</definedName>
    <definedName name="应付款汇总表" localSheetId="26">#REF!</definedName>
    <definedName name="应付债券审定表" localSheetId="26">#REF!</definedName>
    <definedName name="应交所得税03" localSheetId="26">#REF!</definedName>
    <definedName name="应收账款" localSheetId="26">#REF!</definedName>
    <definedName name="中国" localSheetId="26">#REF!</definedName>
    <definedName name="主要材料.dbf" localSheetId="26">#REF!</definedName>
    <definedName name="咨询02年" localSheetId="26">#REF!</definedName>
    <definedName name="咨询公司" localSheetId="26">#REF!</definedName>
    <definedName name="资产项目CAS" localSheetId="26">#REF!</definedName>
    <definedName name="_6_其他" localSheetId="27">#REF!</definedName>
    <definedName name="a" localSheetId="27">#REF!</definedName>
    <definedName name="m00" localSheetId="27">#REF!</definedName>
    <definedName name="_xlnm.Print_Area" localSheetId="27">'25、地方政府专项债务限额和余额情况表 '!$A$1:$C$5</definedName>
    <definedName name="_______db3" localSheetId="27">'[4]FY02'!$A$1:$I$31</definedName>
    <definedName name="solar_ratio" localSheetId="27">'[62]POWER ASSUMPTIONS'!$H$7</definedName>
    <definedName name="粮" localSheetId="27">'[61]综合成本分析01.01-0205'!$A$3:$K$57</definedName>
    <definedName name="_" localSheetId="27">#REF!</definedName>
    <definedName name="_____kk2" localSheetId="27">#REF!</definedName>
    <definedName name="_____kk3" localSheetId="27">#REF!</definedName>
    <definedName name="____kk2" localSheetId="27">#REF!</definedName>
    <definedName name="____kk3" localSheetId="27">#REF!</definedName>
    <definedName name="___kk2" localSheetId="27">#REF!</definedName>
    <definedName name="___kk3" localSheetId="27">#REF!</definedName>
    <definedName name="__kk2" localSheetId="27">#REF!</definedName>
    <definedName name="__kk3" localSheetId="27">#REF!</definedName>
    <definedName name="_1" localSheetId="27">#REF!</definedName>
    <definedName name="_121" localSheetId="27">#REF!</definedName>
    <definedName name="_13101" localSheetId="27">#REF!</definedName>
    <definedName name="_13102" localSheetId="27">#REF!</definedName>
    <definedName name="_133" localSheetId="27">#REF!</definedName>
    <definedName name="_13302" localSheetId="27">#REF!</definedName>
    <definedName name="_13398" localSheetId="27">#REF!</definedName>
    <definedName name="_144" localSheetId="27">#REF!</definedName>
    <definedName name="_1501" localSheetId="27">#REF!</definedName>
    <definedName name="_15102" localSheetId="27">#REF!</definedName>
    <definedName name="_15202" localSheetId="27">#REF!</definedName>
    <definedName name="_18101" localSheetId="27">#REF!</definedName>
    <definedName name="_18102" localSheetId="27">#REF!</definedName>
    <definedName name="_18198" localSheetId="27">#REF!</definedName>
    <definedName name="_2" localSheetId="27">#REF!</definedName>
    <definedName name="_21114" localSheetId="27">#REF!</definedName>
    <definedName name="_999年12月31日股份应收帐款.dbf" localSheetId="27">#REF!</definedName>
    <definedName name="_xlnm._FilterDatabase" localSheetId="27" hidden="1">#REF!</definedName>
    <definedName name="_Key1" localSheetId="27" hidden="1">#REF!</definedName>
    <definedName name="_kk2" localSheetId="27">#REF!</definedName>
    <definedName name="_kk3" localSheetId="27">#REF!</definedName>
    <definedName name="_Sort" localSheetId="27" hidden="1">#REF!</definedName>
    <definedName name="after_tax" localSheetId="27">#REF!</definedName>
    <definedName name="AP" localSheetId="27">#REF!</definedName>
    <definedName name="az" localSheetId="27">#REF!</definedName>
    <definedName name="AZX" localSheetId="27">#REF!</definedName>
    <definedName name="bb" localSheetId="27">#REF!</definedName>
    <definedName name="before_tax" localSheetId="27">#REF!</definedName>
    <definedName name="BF" localSheetId="27">#REF!</definedName>
    <definedName name="c1.dbf" localSheetId="27">#REF!</definedName>
    <definedName name="cb.dbf" localSheetId="27">#REF!</definedName>
    <definedName name="ccc" localSheetId="27">#REF!</definedName>
    <definedName name="cccc" localSheetId="27">#REF!</definedName>
    <definedName name="chengbenfu.dbf" localSheetId="27">#REF!</definedName>
    <definedName name="csb" localSheetId="27">#REF!</definedName>
    <definedName name="current_asset" localSheetId="27">#REF!</definedName>
    <definedName name="data" localSheetId="27">#REF!</definedName>
    <definedName name="Database" localSheetId="27" hidden="1">#REF!</definedName>
    <definedName name="database2" localSheetId="27">#REF!</definedName>
    <definedName name="database3" localSheetId="27">#REF!</definedName>
    <definedName name="dd" localSheetId="27">#REF!</definedName>
    <definedName name="dff" localSheetId="27">#REF!</definedName>
    <definedName name="dfrg" localSheetId="27">#REF!</definedName>
    <definedName name="DG" localSheetId="27">#REF!</definedName>
    <definedName name="DM" localSheetId="27">#REF!</definedName>
    <definedName name="dss" localSheetId="27" hidden="1">#REF!</definedName>
    <definedName name="E206." localSheetId="27">#REF!</definedName>
    <definedName name="ee" localSheetId="27">#REF!</definedName>
    <definedName name="eee" localSheetId="27">#REF!</definedName>
    <definedName name="ff" localSheetId="27">#REF!</definedName>
    <definedName name="fff" localSheetId="27">#REF!</definedName>
    <definedName name="Fixed_assests" localSheetId="27">#REF!</definedName>
    <definedName name="gg" localSheetId="27">#REF!</definedName>
    <definedName name="hdiaodsadas" localSheetId="27">#REF!</definedName>
    <definedName name="hh" localSheetId="27">#REF!</definedName>
    <definedName name="hhhh" localSheetId="27">#REF!</definedName>
    <definedName name="ii" localSheetId="27">#REF!</definedName>
    <definedName name="IL" localSheetId="27">#REF!</definedName>
    <definedName name="jj" localSheetId="27">#REF!</definedName>
    <definedName name="kk" localSheetId="27">#REF!</definedName>
    <definedName name="______kk2" localSheetId="27">#REF!</definedName>
    <definedName name="______kk3" localSheetId="27">#REF!</definedName>
    <definedName name="kkkk" localSheetId="27">#REF!</definedName>
    <definedName name="Long_term_investment" localSheetId="27">#REF!</definedName>
    <definedName name="MR" localSheetId="27">#REF!</definedName>
    <definedName name="NK" localSheetId="27">#REF!</definedName>
    <definedName name="NN" localSheetId="27">#REF!</definedName>
    <definedName name="NONECAS" localSheetId="27">#REF!</definedName>
    <definedName name="Other_assets" localSheetId="27">#REF!</definedName>
    <definedName name="owners_equity" localSheetId="27">#REF!</definedName>
    <definedName name="pp" localSheetId="27">#REF!</definedName>
    <definedName name="Print_Area_MI" localSheetId="27">#REF!</definedName>
    <definedName name="qq" localSheetId="27">#REF!</definedName>
    <definedName name="qqqq" localSheetId="27">#REF!</definedName>
    <definedName name="rr" localSheetId="27">#REF!</definedName>
    <definedName name="rrrr" localSheetId="27">#REF!</definedName>
    <definedName name="s" localSheetId="27">#REF!</definedName>
    <definedName name="sfeggsafasfas" localSheetId="27">#REF!</definedName>
    <definedName name="Sheet11" localSheetId="27">#REF!</definedName>
    <definedName name="Short_term_liability" localSheetId="27">#REF!</definedName>
    <definedName name="shouru1.dbf" localSheetId="27">#REF!</definedName>
    <definedName name="ss" localSheetId="27">#REF!</definedName>
    <definedName name="ssss" localSheetId="27">#REF!</definedName>
    <definedName name="T12007_SUM" localSheetId="27">#REF!</definedName>
    <definedName name="T12008_SUM" localSheetId="27">#REF!</definedName>
    <definedName name="T12011_SUM" localSheetId="27">#REF!</definedName>
    <definedName name="T12050_SUM" localSheetId="27">#REF!</definedName>
    <definedName name="TextRefCopy1" localSheetId="27">#REF!</definedName>
    <definedName name="tt" localSheetId="27">#REF!</definedName>
    <definedName name="ttt" localSheetId="27">#REF!</definedName>
    <definedName name="tttt" localSheetId="27">#REF!</definedName>
    <definedName name="UD" localSheetId="27">#REF!</definedName>
    <definedName name="UFPrn20010103130336" localSheetId="27">#REF!</definedName>
    <definedName name="UFPrn20011105150820" localSheetId="27">#REF!</definedName>
    <definedName name="UFPrn20020109154935" localSheetId="27">#REF!</definedName>
    <definedName name="UFPrn20020109162810" localSheetId="27">#REF!</definedName>
    <definedName name="UFPrn20020109162826" localSheetId="27">#REF!</definedName>
    <definedName name="UFPrn20020111124510" localSheetId="27">#REF!</definedName>
    <definedName name="UFPrn20020402144808" localSheetId="27">#REF!</definedName>
    <definedName name="UFPrn20020402144841" localSheetId="27">#REF!</definedName>
    <definedName name="UFPrn20020402144932" localSheetId="27">#REF!</definedName>
    <definedName name="UFPrn20020402145009" localSheetId="27">#REF!</definedName>
    <definedName name="UFPrn20020403125644" localSheetId="27">#REF!</definedName>
    <definedName name="UFPrn20021008134934" localSheetId="27">#REF!</definedName>
    <definedName name="UFPrn20021227160254" localSheetId="27">#REF!</definedName>
    <definedName name="UFPrn20021227161905" localSheetId="27">#REF!</definedName>
    <definedName name="UFPrn20021228105341" localSheetId="27">#REF!</definedName>
    <definedName name="UFPrn20021231153747" localSheetId="27">#REF!</definedName>
    <definedName name="UFPrn20021231153959" localSheetId="27">#REF!</definedName>
    <definedName name="UFPrn20030113152008" localSheetId="27">#REF!</definedName>
    <definedName name="UFPrn20030115152607" localSheetId="27">#REF!</definedName>
    <definedName name="UFPrn20030115152656" localSheetId="27">#REF!</definedName>
    <definedName name="UFPrn20030115152908" localSheetId="27">#REF!</definedName>
    <definedName name="UFPrn20030115152952" localSheetId="27">#REF!</definedName>
    <definedName name="UFPrn20030119152443" localSheetId="27">#REF!</definedName>
    <definedName name="UFPrn20030119152726" localSheetId="27">#REF!</definedName>
    <definedName name="UFPrn20030119153059" localSheetId="27">#REF!</definedName>
    <definedName name="UFPrn20030121151542" localSheetId="27">#REF!</definedName>
    <definedName name="UFPrn20040109171439" localSheetId="27">#REF!</definedName>
    <definedName name="UFPrn20040109172410" localSheetId="27">#REF!</definedName>
    <definedName name="UFPrn20040111104024" localSheetId="27">#REF!</definedName>
    <definedName name="UFPrn20040115171222" localSheetId="27">#REF!</definedName>
    <definedName name="UFPrn20040115171308" localSheetId="27">#REF!</definedName>
    <definedName name="UFPrn20040202094722" localSheetId="27">#REF!</definedName>
    <definedName name="UFPrn20040202095020" localSheetId="27">#REF!</definedName>
    <definedName name="UFPrn20040202095452" localSheetId="27">#REF!</definedName>
    <definedName name="UFPrn20040221093001" localSheetId="27">#REF!</definedName>
    <definedName name="UFPrn20040221093031" localSheetId="27">#REF!</definedName>
    <definedName name="UFPrn20040303152252" localSheetId="27">#REF!</definedName>
    <definedName name="UFPrn20040311120926" localSheetId="27">#REF!</definedName>
    <definedName name="UFPrn20040311172157" localSheetId="27">#REF!</definedName>
    <definedName name="UFPrn20040315152132" localSheetId="27">#REF!</definedName>
    <definedName name="UFPrn20040315163739" localSheetId="27">#REF!</definedName>
    <definedName name="UFPrn20040315170450" localSheetId="27">#REF!</definedName>
    <definedName name="UFPrn20040817090340" localSheetId="27">#REF!</definedName>
    <definedName name="UFPrn20040831085047" localSheetId="27">#REF!</definedName>
    <definedName name="UFPrn20040912100543" localSheetId="27">#REF!</definedName>
    <definedName name="UFPrn20041030161322" localSheetId="27">#REF!</definedName>
    <definedName name="UFPrn20041123212744" localSheetId="27">#REF!</definedName>
    <definedName name="UFPrn20041126111508" localSheetId="27">#REF!</definedName>
    <definedName name="UFPrn20041126134435" localSheetId="27">#REF!</definedName>
    <definedName name="UFPrn20041128113442" localSheetId="27">#REF!</definedName>
    <definedName name="UFPrn20041128162815" localSheetId="27">#REF!</definedName>
    <definedName name="UFPrn20041128163326" localSheetId="27">#REF!</definedName>
    <definedName name="UFPrn20041128163449" localSheetId="27">#REF!</definedName>
    <definedName name="UFPrn20041128164154" localSheetId="27">#REF!</definedName>
    <definedName name="UFPrn20041219145313" localSheetId="27">#REF!</definedName>
    <definedName name="UFPrn20041219145413" localSheetId="27">#REF!</definedName>
    <definedName name="UFPrn20041219145458" localSheetId="27">#REF!</definedName>
    <definedName name="UFPrn20041219145539" localSheetId="27">#REF!</definedName>
    <definedName name="UFPrn20041219145624" localSheetId="27">#REF!</definedName>
    <definedName name="UFPrn20050105112035" localSheetId="27">#REF!</definedName>
    <definedName name="UFPrn20050107095110" localSheetId="27">#REF!</definedName>
    <definedName name="UFPrn20050107095219" localSheetId="27">#REF!</definedName>
    <definedName name="UFPrn20050107103205" localSheetId="27">#REF!</definedName>
    <definedName name="UFPrn20050112155740" localSheetId="27">#REF!</definedName>
    <definedName name="UFPrn20050820150507" localSheetId="27">#REF!</definedName>
    <definedName name="UFPrn20051122094548" localSheetId="27">#REF!</definedName>
    <definedName name="UFPrn20051122094820" localSheetId="27">#REF!</definedName>
    <definedName name="UFPrn20051122094926" localSheetId="27">#REF!</definedName>
    <definedName name="UFPrn20051122152032" localSheetId="27">#REF!</definedName>
    <definedName name="UFPrn20051122164544" localSheetId="27">#REF!</definedName>
    <definedName name="UFPrn20051122165502" localSheetId="27">#REF!</definedName>
    <definedName name="UFPrn20051124125839" localSheetId="27">#REF!</definedName>
    <definedName name="UFPrn20051201135839" localSheetId="27">#REF!</definedName>
    <definedName name="UFPrn20060112102205" localSheetId="27">#REF!</definedName>
    <definedName name="UFPrn20060112102331" localSheetId="27">#REF!</definedName>
    <definedName name="UFPrn20060121094027" localSheetId="27">#REF!</definedName>
    <definedName name="UFPrn20060307163131" localSheetId="27">#REF!</definedName>
    <definedName name="UFPrn20060307163224" localSheetId="27">#REF!</definedName>
    <definedName name="UFPrn20060307171830" localSheetId="27">#REF!</definedName>
    <definedName name="UFPrn20060309110914" localSheetId="27">#REF!</definedName>
    <definedName name="UFPrn20060309234405" localSheetId="27">#REF!</definedName>
    <definedName name="www" localSheetId="27">#REF!</definedName>
    <definedName name="xx" localSheetId="27">#REF!</definedName>
    <definedName name="y.dbf" localSheetId="27">#REF!</definedName>
    <definedName name="yi.dbf" localSheetId="27">#REF!</definedName>
    <definedName name="YM" localSheetId="27">#REF!</definedName>
    <definedName name="yy" localSheetId="27">#REF!</definedName>
    <definedName name="yyyy" localSheetId="27">#REF!</definedName>
    <definedName name="z" localSheetId="27">#REF!</definedName>
    <definedName name="Z_1CAC355C_1366_11D5_B94C_00A0C9FC1936_.wvu.PrintTitles" localSheetId="27" hidden="1">#REF!</definedName>
    <definedName name="啊啊啊" localSheetId="27">#REF!</definedName>
    <definedName name="备___注" localSheetId="27">#REF!</definedName>
    <definedName name="备用金.dbf" localSheetId="27">#REF!</definedName>
    <definedName name="被审单位CAS" localSheetId="27">#REF!</definedName>
    <definedName name="财力" localSheetId="27">#REF!</definedName>
    <definedName name="产品销售成本.dbf" localSheetId="27">#REF!</definedName>
    <definedName name="产品销售成本1" localSheetId="27">#REF!</definedName>
    <definedName name="产品销售收入.dbf" localSheetId="27">#REF!</definedName>
    <definedName name="存出保证金.dbf" localSheetId="27">#REF!</definedName>
    <definedName name="存货合计" localSheetId="27">#REF!</definedName>
    <definedName name="存货明细" localSheetId="27">#REF!</definedName>
    <definedName name="大幅度" localSheetId="27">#REF!</definedName>
    <definedName name="代垫运费.dbf" localSheetId="27">#REF!</definedName>
    <definedName name="当前明细账" localSheetId="27">#REF!</definedName>
    <definedName name="非合并被投资企业CAS" localSheetId="27">#REF!</definedName>
    <definedName name="抚顺分院02年" localSheetId="27">#REF!</definedName>
    <definedName name="辅助材料.dbf" localSheetId="27">#REF!</definedName>
    <definedName name="负债项目CAS" localSheetId="27">#REF!</definedName>
    <definedName name="高科技02年" localSheetId="27">#REF!</definedName>
    <definedName name="高科技余额表" localSheetId="27">#REF!</definedName>
    <definedName name="股东权益2" localSheetId="27">#REF!</definedName>
    <definedName name="固定资产变动情况表" localSheetId="27">#REF!</definedName>
    <definedName name="固定资产到期提示表" localSheetId="27">#REF!</definedName>
    <definedName name="固定资产卡片" localSheetId="27">#REF!</definedName>
    <definedName name="固定资产清单" localSheetId="27">#REF!</definedName>
    <definedName name="合___计" localSheetId="27">#REF!</definedName>
    <definedName name="合并被审单位CAS" localSheetId="27">#REF!</definedName>
    <definedName name="核算项目分类总账" localSheetId="27">#REF!</definedName>
    <definedName name="核算项目明细账" localSheetId="27">#REF!</definedName>
    <definedName name="核算项目余额表" localSheetId="27">#REF!</definedName>
    <definedName name="汇率" localSheetId="27">#REF!</definedName>
    <definedName name="汇总合并CAS" localSheetId="27">#REF!</definedName>
    <definedName name="疾" localSheetId="27">#REF!</definedName>
    <definedName name="전" localSheetId="27">#REF!</definedName>
    <definedName name="주택사업본부" localSheetId="27">#REF!</definedName>
    <definedName name="科目余额表" localSheetId="27">#REF!</definedName>
    <definedName name="空压机3m3" localSheetId="27">#REF!</definedName>
    <definedName name="철구사업본부" localSheetId="27">#REF!</definedName>
    <definedName name="明细账" localSheetId="27">#REF!</definedName>
    <definedName name="母公司被审单位CAS" localSheetId="27">#REF!</definedName>
    <definedName name="其他应收自动化所.dbf" localSheetId="27">#REF!</definedName>
    <definedName name="其它应收款03" localSheetId="27">#REF!</definedName>
    <definedName name="刹" localSheetId="27">#REF!</definedName>
    <definedName name="沈玉环" localSheetId="27">#REF!</definedName>
    <definedName name="审计结论" localSheetId="27">#REF!</definedName>
    <definedName name="生产列1" localSheetId="27">#REF!</definedName>
    <definedName name="生产列11" localSheetId="27">#REF!</definedName>
    <definedName name="生产列15" localSheetId="27">#REF!</definedName>
    <definedName name="生产列16" localSheetId="27">#REF!</definedName>
    <definedName name="生产列17" localSheetId="27">#REF!</definedName>
    <definedName name="生产列19" localSheetId="27">#REF!</definedName>
    <definedName name="生产列2" localSheetId="27">#REF!</definedName>
    <definedName name="生产列20" localSheetId="27">#REF!</definedName>
    <definedName name="生产列3" localSheetId="27">#REF!</definedName>
    <definedName name="生产列4" localSheetId="27">#REF!</definedName>
    <definedName name="生产列5" localSheetId="27">#REF!</definedName>
    <definedName name="生产列6" localSheetId="27">#REF!</definedName>
    <definedName name="生产列7" localSheetId="27">#REF!</definedName>
    <definedName name="生产列8" localSheetId="27">#REF!</definedName>
    <definedName name="生产列9" localSheetId="27">#REF!</definedName>
    <definedName name="生产期" localSheetId="27">#REF!</definedName>
    <definedName name="生产期1" localSheetId="27">#REF!</definedName>
    <definedName name="生产期11" localSheetId="27">#REF!</definedName>
    <definedName name="生产期123" localSheetId="27">#REF!</definedName>
    <definedName name="生产期15" localSheetId="27">#REF!</definedName>
    <definedName name="生产期16" localSheetId="27">#REF!</definedName>
    <definedName name="生产期17" localSheetId="27">#REF!</definedName>
    <definedName name="生产期19" localSheetId="27">#REF!</definedName>
    <definedName name="生产期2" localSheetId="27">#REF!</definedName>
    <definedName name="生产期20" localSheetId="27">#REF!</definedName>
    <definedName name="生产期3" localSheetId="27">#REF!</definedName>
    <definedName name="生产期4" localSheetId="27">#REF!</definedName>
    <definedName name="生产期5" localSheetId="27">#REF!</definedName>
    <definedName name="生产期6" localSheetId="27">#REF!</definedName>
    <definedName name="生产期7" localSheetId="27">#REF!</definedName>
    <definedName name="生产期8" localSheetId="27">#REF!</definedName>
    <definedName name="生产期9" localSheetId="27">#REF!</definedName>
    <definedName name="是" localSheetId="27">#REF!</definedName>
    <definedName name="数量金额总账" localSheetId="27">#REF!</definedName>
    <definedName name="所得税" localSheetId="27">#REF!</definedName>
    <definedName name="索引号" localSheetId="27">#REF!</definedName>
    <definedName name="未弥补亏损CAS" localSheetId="27">#REF!</definedName>
    <definedName name="未审合计" localSheetId="27">#REF!</definedName>
    <definedName name="未审数" localSheetId="27">#REF!</definedName>
    <definedName name="我" localSheetId="27">#REF!</definedName>
    <definedName name="我们" localSheetId="27">#REF!</definedName>
    <definedName name="项目类别CAS" localSheetId="27">#REF!</definedName>
    <definedName name="序号" localSheetId="27">#REF!</definedName>
    <definedName name="业务量_外" localSheetId="27">#REF!</definedName>
    <definedName name="应付款汇总表" localSheetId="27">#REF!</definedName>
    <definedName name="应付债券审定表" localSheetId="27">#REF!</definedName>
    <definedName name="应交所得税03" localSheetId="27">#REF!</definedName>
    <definedName name="应收账款" localSheetId="27">#REF!</definedName>
    <definedName name="中国" localSheetId="27">#REF!</definedName>
    <definedName name="主要材料.dbf" localSheetId="27">#REF!</definedName>
    <definedName name="咨询02年" localSheetId="27">#REF!</definedName>
    <definedName name="咨询公司" localSheetId="27">#REF!</definedName>
    <definedName name="资产项目CAS" localSheetId="27">#REF!</definedName>
    <definedName name="_6_其他" localSheetId="28">#REF!</definedName>
    <definedName name="a" localSheetId="28">#REF!</definedName>
    <definedName name="m00" localSheetId="28">#REF!</definedName>
    <definedName name="_______db3" localSheetId="28">'[4]FY02'!$A$1:$I$31</definedName>
    <definedName name="solar_ratio" localSheetId="28">'[62]POWER ASSUMPTIONS'!$H$7</definedName>
    <definedName name="粮" localSheetId="28">'[61]综合成本分析01.01-0205'!$A$3:$K$57</definedName>
    <definedName name="_" localSheetId="28">#REF!</definedName>
    <definedName name="_____kk2" localSheetId="28">#REF!</definedName>
    <definedName name="_____kk3" localSheetId="28">#REF!</definedName>
    <definedName name="____kk2" localSheetId="28">#REF!</definedName>
    <definedName name="____kk3" localSheetId="28">#REF!</definedName>
    <definedName name="___kk2" localSheetId="28">#REF!</definedName>
    <definedName name="___kk3" localSheetId="28">#REF!</definedName>
    <definedName name="__kk2" localSheetId="28">#REF!</definedName>
    <definedName name="__kk3" localSheetId="28">#REF!</definedName>
    <definedName name="_1" localSheetId="28">#REF!</definedName>
    <definedName name="_121" localSheetId="28">#REF!</definedName>
    <definedName name="_13101" localSheetId="28">#REF!</definedName>
    <definedName name="_13102" localSheetId="28">#REF!</definedName>
    <definedName name="_133" localSheetId="28">#REF!</definedName>
    <definedName name="_13302" localSheetId="28">#REF!</definedName>
    <definedName name="_13398" localSheetId="28">#REF!</definedName>
    <definedName name="_144" localSheetId="28">#REF!</definedName>
    <definedName name="_1501" localSheetId="28">#REF!</definedName>
    <definedName name="_15102" localSheetId="28">#REF!</definedName>
    <definedName name="_15202" localSheetId="28">#REF!</definedName>
    <definedName name="_18101" localSheetId="28">#REF!</definedName>
    <definedName name="_18102" localSheetId="28">#REF!</definedName>
    <definedName name="_18198" localSheetId="28">#REF!</definedName>
    <definedName name="_2" localSheetId="28">#REF!</definedName>
    <definedName name="_21114" localSheetId="28">#REF!</definedName>
    <definedName name="_999年12月31日股份应收帐款.dbf" localSheetId="28">#REF!</definedName>
    <definedName name="_xlnm._FilterDatabase" localSheetId="28" hidden="1">#REF!</definedName>
    <definedName name="_Key1" localSheetId="28" hidden="1">#REF!</definedName>
    <definedName name="_kk2" localSheetId="28">#REF!</definedName>
    <definedName name="_kk3" localSheetId="28">#REF!</definedName>
    <definedName name="_Sort" localSheetId="28" hidden="1">#REF!</definedName>
    <definedName name="after_tax" localSheetId="28">#REF!</definedName>
    <definedName name="AP" localSheetId="28">#REF!</definedName>
    <definedName name="az" localSheetId="28">#REF!</definedName>
    <definedName name="AZX" localSheetId="28">#REF!</definedName>
    <definedName name="bb" localSheetId="28">#REF!</definedName>
    <definedName name="before_tax" localSheetId="28">#REF!</definedName>
    <definedName name="BF" localSheetId="28">#REF!</definedName>
    <definedName name="c1.dbf" localSheetId="28">#REF!</definedName>
    <definedName name="cb.dbf" localSheetId="28">#REF!</definedName>
    <definedName name="ccc" localSheetId="28">#REF!</definedName>
    <definedName name="cccc" localSheetId="28">#REF!</definedName>
    <definedName name="chengbenfu.dbf" localSheetId="28">#REF!</definedName>
    <definedName name="csb" localSheetId="28">#REF!</definedName>
    <definedName name="current_asset" localSheetId="28">#REF!</definedName>
    <definedName name="data" localSheetId="28">#REF!</definedName>
    <definedName name="Database" localSheetId="28" hidden="1">#REF!</definedName>
    <definedName name="database2" localSheetId="28">#REF!</definedName>
    <definedName name="database3" localSheetId="28">#REF!</definedName>
    <definedName name="dd" localSheetId="28">#REF!</definedName>
    <definedName name="dff" localSheetId="28">#REF!</definedName>
    <definedName name="dfrg" localSheetId="28">#REF!</definedName>
    <definedName name="DG" localSheetId="28">#REF!</definedName>
    <definedName name="DM" localSheetId="28">#REF!</definedName>
    <definedName name="dss" localSheetId="28" hidden="1">#REF!</definedName>
    <definedName name="E206." localSheetId="28">#REF!</definedName>
    <definedName name="ee" localSheetId="28">#REF!</definedName>
    <definedName name="eee" localSheetId="28">#REF!</definedName>
    <definedName name="ff" localSheetId="28">#REF!</definedName>
    <definedName name="fff" localSheetId="28">#REF!</definedName>
    <definedName name="Fixed_assests" localSheetId="28">#REF!</definedName>
    <definedName name="gg" localSheetId="28">#REF!</definedName>
    <definedName name="hdiaodsadas" localSheetId="28">#REF!</definedName>
    <definedName name="hh" localSheetId="28">#REF!</definedName>
    <definedName name="hhhh" localSheetId="28">#REF!</definedName>
    <definedName name="ii" localSheetId="28">#REF!</definedName>
    <definedName name="IL" localSheetId="28">#REF!</definedName>
    <definedName name="jj" localSheetId="28">#REF!</definedName>
    <definedName name="kk" localSheetId="28">#REF!</definedName>
    <definedName name="______kk2" localSheetId="28">#REF!</definedName>
    <definedName name="______kk3" localSheetId="28">#REF!</definedName>
    <definedName name="kkkk" localSheetId="28">#REF!</definedName>
    <definedName name="Long_term_investment" localSheetId="28">#REF!</definedName>
    <definedName name="MR" localSheetId="28">#REF!</definedName>
    <definedName name="NK" localSheetId="28">#REF!</definedName>
    <definedName name="NN" localSheetId="28">#REF!</definedName>
    <definedName name="NONECAS" localSheetId="28">#REF!</definedName>
    <definedName name="Other_assets" localSheetId="28">#REF!</definedName>
    <definedName name="owners_equity" localSheetId="28">#REF!</definedName>
    <definedName name="pp" localSheetId="28">#REF!</definedName>
    <definedName name="Print_Area_MI" localSheetId="28">#REF!</definedName>
    <definedName name="qq" localSheetId="28">#REF!</definedName>
    <definedName name="qqqq" localSheetId="28">#REF!</definedName>
    <definedName name="rr" localSheetId="28">#REF!</definedName>
    <definedName name="rrrr" localSheetId="28">#REF!</definedName>
    <definedName name="s" localSheetId="28">#REF!</definedName>
    <definedName name="sfeggsafasfas" localSheetId="28">#REF!</definedName>
    <definedName name="Sheet11" localSheetId="28">#REF!</definedName>
    <definedName name="Short_term_liability" localSheetId="28">#REF!</definedName>
    <definedName name="shouru1.dbf" localSheetId="28">#REF!</definedName>
    <definedName name="ss" localSheetId="28">#REF!</definedName>
    <definedName name="ssss" localSheetId="28">#REF!</definedName>
    <definedName name="T12007_SUM" localSheetId="28">#REF!</definedName>
    <definedName name="T12008_SUM" localSheetId="28">#REF!</definedName>
    <definedName name="T12011_SUM" localSheetId="28">#REF!</definedName>
    <definedName name="T12050_SUM" localSheetId="28">#REF!</definedName>
    <definedName name="TextRefCopy1" localSheetId="28">#REF!</definedName>
    <definedName name="tt" localSheetId="28">#REF!</definedName>
    <definedName name="ttt" localSheetId="28">#REF!</definedName>
    <definedName name="tttt" localSheetId="28">#REF!</definedName>
    <definedName name="UD" localSheetId="28">#REF!</definedName>
    <definedName name="UFPrn20010103130336" localSheetId="28">#REF!</definedName>
    <definedName name="UFPrn20011105150820" localSheetId="28">#REF!</definedName>
    <definedName name="UFPrn20020109154935" localSheetId="28">#REF!</definedName>
    <definedName name="UFPrn20020109162810" localSheetId="28">#REF!</definedName>
    <definedName name="UFPrn20020109162826" localSheetId="28">#REF!</definedName>
    <definedName name="UFPrn20020111124510" localSheetId="28">#REF!</definedName>
    <definedName name="UFPrn20020402144808" localSheetId="28">#REF!</definedName>
    <definedName name="UFPrn20020402144841" localSheetId="28">#REF!</definedName>
    <definedName name="UFPrn20020402144932" localSheetId="28">#REF!</definedName>
    <definedName name="UFPrn20020402145009" localSheetId="28">#REF!</definedName>
    <definedName name="UFPrn20020403125644" localSheetId="28">#REF!</definedName>
    <definedName name="UFPrn20021008134934" localSheetId="28">#REF!</definedName>
    <definedName name="UFPrn20021227160254" localSheetId="28">#REF!</definedName>
    <definedName name="UFPrn20021227161905" localSheetId="28">#REF!</definedName>
    <definedName name="UFPrn20021228105341" localSheetId="28">#REF!</definedName>
    <definedName name="UFPrn20021231153747" localSheetId="28">#REF!</definedName>
    <definedName name="UFPrn20021231153959" localSheetId="28">#REF!</definedName>
    <definedName name="UFPrn20030113152008" localSheetId="28">#REF!</definedName>
    <definedName name="UFPrn20030115152607" localSheetId="28">#REF!</definedName>
    <definedName name="UFPrn20030115152656" localSheetId="28">#REF!</definedName>
    <definedName name="UFPrn20030115152908" localSheetId="28">#REF!</definedName>
    <definedName name="UFPrn20030115152952" localSheetId="28">#REF!</definedName>
    <definedName name="UFPrn20030119152443" localSheetId="28">#REF!</definedName>
    <definedName name="UFPrn20030119152726" localSheetId="28">#REF!</definedName>
    <definedName name="UFPrn20030119153059" localSheetId="28">#REF!</definedName>
    <definedName name="UFPrn20030121151542" localSheetId="28">#REF!</definedName>
    <definedName name="UFPrn20040109171439" localSheetId="28">#REF!</definedName>
    <definedName name="UFPrn20040109172410" localSheetId="28">#REF!</definedName>
    <definedName name="UFPrn20040111104024" localSheetId="28">#REF!</definedName>
    <definedName name="UFPrn20040115171222" localSheetId="28">#REF!</definedName>
    <definedName name="UFPrn20040115171308" localSheetId="28">#REF!</definedName>
    <definedName name="UFPrn20040202094722" localSheetId="28">#REF!</definedName>
    <definedName name="UFPrn20040202095020" localSheetId="28">#REF!</definedName>
    <definedName name="UFPrn20040202095452" localSheetId="28">#REF!</definedName>
    <definedName name="UFPrn20040221093001" localSheetId="28">#REF!</definedName>
    <definedName name="UFPrn20040221093031" localSheetId="28">#REF!</definedName>
    <definedName name="UFPrn20040303152252" localSheetId="28">#REF!</definedName>
    <definedName name="UFPrn20040311120926" localSheetId="28">#REF!</definedName>
    <definedName name="UFPrn20040311172157" localSheetId="28">#REF!</definedName>
    <definedName name="UFPrn20040315152132" localSheetId="28">#REF!</definedName>
    <definedName name="UFPrn20040315163739" localSheetId="28">#REF!</definedName>
    <definedName name="UFPrn20040315170450" localSheetId="28">#REF!</definedName>
    <definedName name="UFPrn20040817090340" localSheetId="28">#REF!</definedName>
    <definedName name="UFPrn20040831085047" localSheetId="28">#REF!</definedName>
    <definedName name="UFPrn20040912100543" localSheetId="28">#REF!</definedName>
    <definedName name="UFPrn20041030161322" localSheetId="28">#REF!</definedName>
    <definedName name="UFPrn20041123212744" localSheetId="28">#REF!</definedName>
    <definedName name="UFPrn20041126111508" localSheetId="28">#REF!</definedName>
    <definedName name="UFPrn20041126134435" localSheetId="28">#REF!</definedName>
    <definedName name="UFPrn20041128113442" localSheetId="28">#REF!</definedName>
    <definedName name="UFPrn20041128162815" localSheetId="28">#REF!</definedName>
    <definedName name="UFPrn20041128163326" localSheetId="28">#REF!</definedName>
    <definedName name="UFPrn20041128163449" localSheetId="28">#REF!</definedName>
    <definedName name="UFPrn20041128164154" localSheetId="28">#REF!</definedName>
    <definedName name="UFPrn20041219145313" localSheetId="28">#REF!</definedName>
    <definedName name="UFPrn20041219145413" localSheetId="28">#REF!</definedName>
    <definedName name="UFPrn20041219145458" localSheetId="28">#REF!</definedName>
    <definedName name="UFPrn20041219145539" localSheetId="28">#REF!</definedName>
    <definedName name="UFPrn20041219145624" localSheetId="28">#REF!</definedName>
    <definedName name="UFPrn20050105112035" localSheetId="28">#REF!</definedName>
    <definedName name="UFPrn20050107095110" localSheetId="28">#REF!</definedName>
    <definedName name="UFPrn20050107095219" localSheetId="28">#REF!</definedName>
    <definedName name="UFPrn20050107103205" localSheetId="28">#REF!</definedName>
    <definedName name="UFPrn20050112155740" localSheetId="28">#REF!</definedName>
    <definedName name="UFPrn20050820150507" localSheetId="28">#REF!</definedName>
    <definedName name="UFPrn20051122094548" localSheetId="28">#REF!</definedName>
    <definedName name="UFPrn20051122094820" localSheetId="28">#REF!</definedName>
    <definedName name="UFPrn20051122094926" localSheetId="28">#REF!</definedName>
    <definedName name="UFPrn20051122152032" localSheetId="28">#REF!</definedName>
    <definedName name="UFPrn20051122164544" localSheetId="28">#REF!</definedName>
    <definedName name="UFPrn20051122165502" localSheetId="28">#REF!</definedName>
    <definedName name="UFPrn20051124125839" localSheetId="28">#REF!</definedName>
    <definedName name="UFPrn20051201135839" localSheetId="28">#REF!</definedName>
    <definedName name="UFPrn20060112102205" localSheetId="28">#REF!</definedName>
    <definedName name="UFPrn20060112102331" localSheetId="28">#REF!</definedName>
    <definedName name="UFPrn20060121094027" localSheetId="28">#REF!</definedName>
    <definedName name="UFPrn20060307163131" localSheetId="28">#REF!</definedName>
    <definedName name="UFPrn20060307163224" localSheetId="28">#REF!</definedName>
    <definedName name="UFPrn20060307171830" localSheetId="28">#REF!</definedName>
    <definedName name="UFPrn20060309110914" localSheetId="28">#REF!</definedName>
    <definedName name="UFPrn20060309234405" localSheetId="28">#REF!</definedName>
    <definedName name="www" localSheetId="28">#REF!</definedName>
    <definedName name="xx" localSheetId="28">#REF!</definedName>
    <definedName name="y.dbf" localSheetId="28">#REF!</definedName>
    <definedName name="yi.dbf" localSheetId="28">#REF!</definedName>
    <definedName name="YM" localSheetId="28">#REF!</definedName>
    <definedName name="yy" localSheetId="28">#REF!</definedName>
    <definedName name="yyyy" localSheetId="28">#REF!</definedName>
    <definedName name="z" localSheetId="28">#REF!</definedName>
    <definedName name="Z_1CAC355C_1366_11D5_B94C_00A0C9FC1936_.wvu.PrintTitles" localSheetId="28" hidden="1">#REF!</definedName>
    <definedName name="啊啊啊" localSheetId="28">#REF!</definedName>
    <definedName name="备___注" localSheetId="28">#REF!</definedName>
    <definedName name="备用金.dbf" localSheetId="28">#REF!</definedName>
    <definedName name="被审单位CAS" localSheetId="28">#REF!</definedName>
    <definedName name="财力" localSheetId="28">#REF!</definedName>
    <definedName name="产品销售成本.dbf" localSheetId="28">#REF!</definedName>
    <definedName name="产品销售成本1" localSheetId="28">#REF!</definedName>
    <definedName name="产品销售收入.dbf" localSheetId="28">#REF!</definedName>
    <definedName name="存出保证金.dbf" localSheetId="28">#REF!</definedName>
    <definedName name="存货合计" localSheetId="28">#REF!</definedName>
    <definedName name="存货明细" localSheetId="28">#REF!</definedName>
    <definedName name="大幅度" localSheetId="28">#REF!</definedName>
    <definedName name="代垫运费.dbf" localSheetId="28">#REF!</definedName>
    <definedName name="当前明细账" localSheetId="28">#REF!</definedName>
    <definedName name="非合并被投资企业CAS" localSheetId="28">#REF!</definedName>
    <definedName name="抚顺分院02年" localSheetId="28">#REF!</definedName>
    <definedName name="辅助材料.dbf" localSheetId="28">#REF!</definedName>
    <definedName name="负债项目CAS" localSheetId="28">#REF!</definedName>
    <definedName name="高科技02年" localSheetId="28">#REF!</definedName>
    <definedName name="高科技余额表" localSheetId="28">#REF!</definedName>
    <definedName name="股东权益2" localSheetId="28">#REF!</definedName>
    <definedName name="固定资产变动情况表" localSheetId="28">#REF!</definedName>
    <definedName name="固定资产到期提示表" localSheetId="28">#REF!</definedName>
    <definedName name="固定资产卡片" localSheetId="28">#REF!</definedName>
    <definedName name="固定资产清单" localSheetId="28">#REF!</definedName>
    <definedName name="合___计" localSheetId="28">#REF!</definedName>
    <definedName name="合并被审单位CAS" localSheetId="28">#REF!</definedName>
    <definedName name="核算项目分类总账" localSheetId="28">#REF!</definedName>
    <definedName name="核算项目明细账" localSheetId="28">#REF!</definedName>
    <definedName name="核算项目余额表" localSheetId="28">#REF!</definedName>
    <definedName name="汇率" localSheetId="28">#REF!</definedName>
    <definedName name="汇总合并CAS" localSheetId="28">#REF!</definedName>
    <definedName name="疾" localSheetId="28">#REF!</definedName>
    <definedName name="전" localSheetId="28">#REF!</definedName>
    <definedName name="주택사업본부" localSheetId="28">#REF!</definedName>
    <definedName name="科目余额表" localSheetId="28">#REF!</definedName>
    <definedName name="空压机3m3" localSheetId="28">#REF!</definedName>
    <definedName name="철구사업본부" localSheetId="28">#REF!</definedName>
    <definedName name="明细账" localSheetId="28">#REF!</definedName>
    <definedName name="母公司被审单位CAS" localSheetId="28">#REF!</definedName>
    <definedName name="其他应收自动化所.dbf" localSheetId="28">#REF!</definedName>
    <definedName name="其它应收款03" localSheetId="28">#REF!</definedName>
    <definedName name="刹" localSheetId="28">#REF!</definedName>
    <definedName name="沈玉环" localSheetId="28">#REF!</definedName>
    <definedName name="审计结论" localSheetId="28">#REF!</definedName>
    <definedName name="生产列1" localSheetId="28">#REF!</definedName>
    <definedName name="生产列11" localSheetId="28">#REF!</definedName>
    <definedName name="生产列15" localSheetId="28">#REF!</definedName>
    <definedName name="生产列16" localSheetId="28">#REF!</definedName>
    <definedName name="生产列17" localSheetId="28">#REF!</definedName>
    <definedName name="生产列19" localSheetId="28">#REF!</definedName>
    <definedName name="生产列2" localSheetId="28">#REF!</definedName>
    <definedName name="生产列20" localSheetId="28">#REF!</definedName>
    <definedName name="生产列3" localSheetId="28">#REF!</definedName>
    <definedName name="生产列4" localSheetId="28">#REF!</definedName>
    <definedName name="生产列5" localSheetId="28">#REF!</definedName>
    <definedName name="生产列6" localSheetId="28">#REF!</definedName>
    <definedName name="生产列7" localSheetId="28">#REF!</definedName>
    <definedName name="生产列8" localSheetId="28">#REF!</definedName>
    <definedName name="生产列9" localSheetId="28">#REF!</definedName>
    <definedName name="生产期" localSheetId="28">#REF!</definedName>
    <definedName name="生产期1" localSheetId="28">#REF!</definedName>
    <definedName name="生产期11" localSheetId="28">#REF!</definedName>
    <definedName name="生产期123" localSheetId="28">#REF!</definedName>
    <definedName name="生产期15" localSheetId="28">#REF!</definedName>
    <definedName name="生产期16" localSheetId="28">#REF!</definedName>
    <definedName name="生产期17" localSheetId="28">#REF!</definedName>
    <definedName name="生产期19" localSheetId="28">#REF!</definedName>
    <definedName name="生产期2" localSheetId="28">#REF!</definedName>
    <definedName name="生产期20" localSheetId="28">#REF!</definedName>
    <definedName name="生产期3" localSheetId="28">#REF!</definedName>
    <definedName name="生产期4" localSheetId="28">#REF!</definedName>
    <definedName name="生产期5" localSheetId="28">#REF!</definedName>
    <definedName name="生产期6" localSheetId="28">#REF!</definedName>
    <definedName name="生产期7" localSheetId="28">#REF!</definedName>
    <definedName name="生产期8" localSheetId="28">#REF!</definedName>
    <definedName name="生产期9" localSheetId="28">#REF!</definedName>
    <definedName name="是" localSheetId="28">#REF!</definedName>
    <definedName name="数量金额总账" localSheetId="28">#REF!</definedName>
    <definedName name="所得税" localSheetId="28">#REF!</definedName>
    <definedName name="索引号" localSheetId="28">#REF!</definedName>
    <definedName name="未弥补亏损CAS" localSheetId="28">#REF!</definedName>
    <definedName name="未审合计" localSheetId="28">#REF!</definedName>
    <definedName name="未审数" localSheetId="28">#REF!</definedName>
    <definedName name="我" localSheetId="28">#REF!</definedName>
    <definedName name="我们" localSheetId="28">#REF!</definedName>
    <definedName name="项目类别CAS" localSheetId="28">#REF!</definedName>
    <definedName name="序号" localSheetId="28">#REF!</definedName>
    <definedName name="业务量_外" localSheetId="28">#REF!</definedName>
    <definedName name="应付款汇总表" localSheetId="28">#REF!</definedName>
    <definedName name="应付债券审定表" localSheetId="28">#REF!</definedName>
    <definedName name="应交所得税03" localSheetId="28">#REF!</definedName>
    <definedName name="应收账款" localSheetId="28">#REF!</definedName>
    <definedName name="中国" localSheetId="28">#REF!</definedName>
    <definedName name="主要材料.dbf" localSheetId="28">#REF!</definedName>
    <definedName name="咨询02年" localSheetId="28">#REF!</definedName>
    <definedName name="咨询公司" localSheetId="28">#REF!</definedName>
    <definedName name="资产项目CAS" localSheetId="28">#REF!</definedName>
    <definedName name="_6_其他" localSheetId="29">#REF!</definedName>
    <definedName name="a" localSheetId="29">#REF!</definedName>
    <definedName name="m00" localSheetId="29">#REF!</definedName>
    <definedName name="_xlnm.Print_Area" localSheetId="29">'27、地方政府新增债券资金安排方案 '!$A$1:$D$1</definedName>
    <definedName name="_______db3" localSheetId="29">'[4]FY02'!$A$1:$I$31</definedName>
    <definedName name="_6_其他" localSheetId="30">#REF!</definedName>
    <definedName name="a" localSheetId="30">#REF!</definedName>
    <definedName name="m00" localSheetId="30">#REF!</definedName>
    <definedName name="_______db3" localSheetId="30">'[4]FY02'!$A$1:$I$31</definedName>
    <definedName name="_xlnm._FilterDatabase" localSheetId="16" hidden="1">'14、政府性基金预算本级支出决算表'!$5:$81</definedName>
    <definedName name="_xlnm.Print_Titles" localSheetId="16">'14、政府性基金预算本级支出决算表'!$1:$5</definedName>
    <definedName name="_xlnm.Print_Area" localSheetId="16">'14、政府性基金预算本级支出决算表'!$B$1:$F$77</definedName>
    <definedName name="_6_其他" localSheetId="24">#REF!</definedName>
    <definedName name="a" localSheetId="24">#REF!</definedName>
    <definedName name="m00" localSheetId="24">#REF!</definedName>
    <definedName name="_xlnm.Print_Titles" localSheetId="24">'22、国有资本经营预算对下转移支付情况表-分项目'!$1:$2</definedName>
    <definedName name="_______db3" localSheetId="24">'[4]FY02'!$A$1:$I$31</definedName>
    <definedName name="_6_其他" localSheetId="25">#REF!</definedName>
    <definedName name="a" localSheetId="25">#REF!</definedName>
    <definedName name="m00" localSheetId="25">#REF!</definedName>
    <definedName name="_______db3" localSheetId="25">'[4]FY02'!$A$1:$I$31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<sst xmlns="http://schemas.openxmlformats.org/spreadsheetml/2006/main" count="4183" uniqueCount="2078">
  <si>
    <t>祁阳市二〇二四年财政决算</t>
  </si>
  <si>
    <t>（草案）</t>
  </si>
  <si>
    <t xml:space="preserve"> </t>
  </si>
  <si>
    <t>祁阳市财政局编制</t>
  </si>
  <si>
    <t>2024年祁阳市财政决算目录</t>
  </si>
  <si>
    <t>表一：2024年祁阳市一般公共预算收支决算总表</t>
  </si>
  <si>
    <t>表二：2024年度祁阳市一般公共预算收入决算表</t>
  </si>
  <si>
    <t>表三：2024年度祁阳市一般公共预算支出决算表</t>
  </si>
  <si>
    <t>表四：2024年度祁阳市一般公共预算本级支出决算表</t>
  </si>
  <si>
    <t>表五：2024年祁阳市一般公共预算支出决算经济分类明细表</t>
  </si>
  <si>
    <t>表六：2024年祁阳市一般公共预算基本支出决算经济分类明细表</t>
  </si>
  <si>
    <t>表七：2024年祁阳市一般公共预算税收返还和转移支付决算分地区表</t>
  </si>
  <si>
    <t>表八：2024年祁阳市一般公共预算税收返还及转移支付分项目决算表</t>
  </si>
  <si>
    <t>表九：2024年祁阳市一般公共预算对下税收返还及转移支付分项目情况表</t>
  </si>
  <si>
    <t>表十：2024年祁阳市一般公共预算对下税收返还和转移支付分地区情况表</t>
  </si>
  <si>
    <t>表十一：2024年祁阳市政府性基金预算收支决算表</t>
  </si>
  <si>
    <t>表十二：2024年祁阳市政府性基金预算收入决算表</t>
  </si>
  <si>
    <t>表十三：2024年祁阳市政府性基金预算支出决算表</t>
  </si>
  <si>
    <t>表十四：2024年祁阳市政府性基金预算本级支出决算表</t>
  </si>
  <si>
    <t>表十五：2024年祁阳市政府性基金转移支付决算分项目决算表</t>
  </si>
  <si>
    <t>表十六：2024年祁阳市政府性基金预算对下转移支付分项目决算表</t>
  </si>
  <si>
    <t>表十七：2024年祁阳市政府性基金预算对下转移支付分地区决算表</t>
  </si>
  <si>
    <t>表十八：2024年祁阳市社会保险基金收支决算表</t>
  </si>
  <si>
    <t>表十九：2024年祁阳市国有资本预算收入决算表</t>
  </si>
  <si>
    <t>表二十：2024年祁阳市国有资本预算支出决算表</t>
  </si>
  <si>
    <t>表二十一：2024年祁阳市国有资本预算本级支出决算表</t>
  </si>
  <si>
    <t>表二十二：2024年祁阳市国有资本预算对下转移支付分项目决算表</t>
  </si>
  <si>
    <t>表二十三：2024年祁阳市国有资本预算对下转移支付分地区决算表</t>
  </si>
  <si>
    <t>表二十四：2024年祁阳市地方政府一般债务限额和余额情况表</t>
  </si>
  <si>
    <t>表二十五：2024年祁阳市地方政府专项债务限额和余额情况表</t>
  </si>
  <si>
    <t>表二十六：2024年祁阳市地方政府债务发行及还本付息决算情况表</t>
  </si>
  <si>
    <t>表二十七：2024年祁阳市新增地方政府债券资金安排方案</t>
  </si>
  <si>
    <t>表二十八：2024年祁阳市一般公共预算“三公”经费支出决算表</t>
  </si>
  <si>
    <t>2024年度祁阳市一般公共预算收支决算总表</t>
  </si>
  <si>
    <r>
      <rPr>
        <sz val="11"/>
        <rFont val="仿宋_GB2312"/>
        <charset val="134"/>
      </rPr>
      <t>单位：万元</t>
    </r>
  </si>
  <si>
    <t>收入项目</t>
  </si>
  <si>
    <t>预算数</t>
  </si>
  <si>
    <t>调整预算数</t>
  </si>
  <si>
    <t>决算数</t>
  </si>
  <si>
    <t>支出项目</t>
  </si>
  <si>
    <t>一、地方财政收入</t>
  </si>
  <si>
    <t>一、一般公共预算支出</t>
  </si>
  <si>
    <t>二、上级补助收入</t>
  </si>
  <si>
    <t>二、上解支出</t>
  </si>
  <si>
    <t>（一）返还性收入</t>
  </si>
  <si>
    <t>（一）体制上解支出</t>
  </si>
  <si>
    <r>
      <rPr>
        <sz val="10"/>
        <rFont val="Times New Roman"/>
        <charset val="134"/>
      </rPr>
      <t>1.</t>
    </r>
    <r>
      <rPr>
        <sz val="10"/>
        <rFont val="方正仿宋_GB2312"/>
        <charset val="134"/>
      </rPr>
      <t>增值税和消费税税收返还收入</t>
    </r>
  </si>
  <si>
    <t>（二）专项上解支出</t>
  </si>
  <si>
    <r>
      <rPr>
        <sz val="10"/>
        <rFont val="Times New Roman"/>
        <charset val="134"/>
      </rPr>
      <t>2.</t>
    </r>
    <r>
      <rPr>
        <sz val="10"/>
        <rFont val="方正仿宋_GB2312"/>
        <charset val="134"/>
      </rPr>
      <t>所得税基数返还收入</t>
    </r>
  </si>
  <si>
    <t>三、债务还本支出</t>
  </si>
  <si>
    <r>
      <rPr>
        <sz val="10"/>
        <rFont val="Times New Roman"/>
        <charset val="134"/>
      </rPr>
      <t>3.</t>
    </r>
    <r>
      <rPr>
        <sz val="10"/>
        <rFont val="方正仿宋_GB2312"/>
        <charset val="134"/>
      </rPr>
      <t>成品油价格和税费改革税收返还收入</t>
    </r>
  </si>
  <si>
    <t>（一）地方政府一般债券还本支出</t>
  </si>
  <si>
    <r>
      <rPr>
        <sz val="10"/>
        <rFont val="Times New Roman"/>
        <charset val="134"/>
      </rPr>
      <t>4.</t>
    </r>
    <r>
      <rPr>
        <sz val="10"/>
        <rFont val="方正仿宋_GB2312"/>
        <charset val="134"/>
      </rPr>
      <t>增值税</t>
    </r>
    <r>
      <rPr>
        <sz val="10"/>
        <rFont val="Times New Roman"/>
        <charset val="134"/>
      </rPr>
      <t>“</t>
    </r>
    <r>
      <rPr>
        <sz val="10"/>
        <rFont val="方正仿宋_GB2312"/>
        <charset val="134"/>
      </rPr>
      <t>五五分享</t>
    </r>
    <r>
      <rPr>
        <sz val="10"/>
        <rFont val="Times New Roman"/>
        <charset val="134"/>
      </rPr>
      <t>”</t>
    </r>
    <r>
      <rPr>
        <sz val="10"/>
        <rFont val="方正仿宋_GB2312"/>
        <charset val="134"/>
      </rPr>
      <t>税收返还收入</t>
    </r>
  </si>
  <si>
    <t>（二）地方政府向外国政府借款还本支出</t>
  </si>
  <si>
    <r>
      <rPr>
        <sz val="10"/>
        <rFont val="Times New Roman"/>
        <charset val="134"/>
      </rPr>
      <t>5.</t>
    </r>
    <r>
      <rPr>
        <sz val="10"/>
        <rFont val="方正仿宋_GB2312"/>
        <charset val="134"/>
      </rPr>
      <t>其他税收返还</t>
    </r>
  </si>
  <si>
    <t>（三）地方政府向国际组织借款还本支出</t>
  </si>
  <si>
    <t>（二）一般性转移支付收入</t>
  </si>
  <si>
    <t>（四）地方政府其他一般债务还本支出</t>
  </si>
  <si>
    <r>
      <rPr>
        <sz val="10"/>
        <rFont val="Times New Roman"/>
        <charset val="134"/>
      </rPr>
      <t>1.</t>
    </r>
    <r>
      <rPr>
        <sz val="10"/>
        <rFont val="方正仿宋_GB2312"/>
        <charset val="134"/>
      </rPr>
      <t>体制补助</t>
    </r>
  </si>
  <si>
    <t>四、安排预算稳定调节基金</t>
  </si>
  <si>
    <r>
      <rPr>
        <sz val="10"/>
        <rFont val="Times New Roman"/>
        <charset val="134"/>
      </rPr>
      <t>2.</t>
    </r>
    <r>
      <rPr>
        <sz val="10"/>
        <rFont val="方正仿宋_GB2312"/>
        <charset val="134"/>
      </rPr>
      <t>均衡性转移支付</t>
    </r>
  </si>
  <si>
    <t>五、调出资金</t>
  </si>
  <si>
    <r>
      <rPr>
        <sz val="10"/>
        <rFont val="Times New Roman"/>
        <charset val="134"/>
      </rPr>
      <t>3.</t>
    </r>
    <r>
      <rPr>
        <sz val="10"/>
        <rFont val="方正仿宋_GB2312"/>
        <charset val="134"/>
      </rPr>
      <t>县级基本财力保障机制</t>
    </r>
  </si>
  <si>
    <t>六、结转下年支出</t>
  </si>
  <si>
    <r>
      <rPr>
        <sz val="10"/>
        <rFont val="Times New Roman"/>
        <charset val="134"/>
      </rPr>
      <t>4.</t>
    </r>
    <r>
      <rPr>
        <sz val="10"/>
        <rFont val="方正仿宋_GB2312"/>
        <charset val="134"/>
      </rPr>
      <t>结算补助</t>
    </r>
  </si>
  <si>
    <r>
      <rPr>
        <sz val="10"/>
        <rFont val="Times New Roman"/>
        <charset val="134"/>
      </rPr>
      <t>5.</t>
    </r>
    <r>
      <rPr>
        <sz val="10"/>
        <rFont val="方正仿宋_GB2312"/>
        <charset val="134"/>
      </rPr>
      <t>资源枯竭型城市转移支付</t>
    </r>
  </si>
  <si>
    <r>
      <rPr>
        <sz val="10"/>
        <rFont val="Times New Roman"/>
        <charset val="134"/>
      </rPr>
      <t>6.</t>
    </r>
    <r>
      <rPr>
        <sz val="10"/>
        <rFont val="方正仿宋_GB2312"/>
        <charset val="134"/>
      </rPr>
      <t>企业事业单位划转补助收入</t>
    </r>
  </si>
  <si>
    <r>
      <rPr>
        <sz val="10"/>
        <rFont val="Times New Roman"/>
        <charset val="134"/>
      </rPr>
      <t>7.</t>
    </r>
    <r>
      <rPr>
        <sz val="10"/>
        <rFont val="方正仿宋_GB2312"/>
        <charset val="134"/>
      </rPr>
      <t>产粮（油）大县奖励</t>
    </r>
  </si>
  <si>
    <r>
      <rPr>
        <sz val="10"/>
        <rFont val="Times New Roman"/>
        <charset val="134"/>
      </rPr>
      <t>8.</t>
    </r>
    <r>
      <rPr>
        <sz val="10"/>
        <rFont val="方正仿宋_GB2312"/>
        <charset val="134"/>
      </rPr>
      <t>生态功能区转移支付</t>
    </r>
  </si>
  <si>
    <r>
      <rPr>
        <sz val="10"/>
        <rFont val="Times New Roman"/>
        <charset val="134"/>
      </rPr>
      <t>9.</t>
    </r>
    <r>
      <rPr>
        <sz val="10"/>
        <rFont val="方正仿宋_GB2312"/>
        <charset val="134"/>
      </rPr>
      <t>固定数额补助</t>
    </r>
  </si>
  <si>
    <r>
      <rPr>
        <sz val="10"/>
        <rFont val="Times New Roman"/>
        <charset val="134"/>
      </rPr>
      <t>10.</t>
    </r>
    <r>
      <rPr>
        <sz val="10"/>
        <rFont val="方正仿宋_GB2312"/>
        <charset val="134"/>
      </rPr>
      <t>革命老区转移支付</t>
    </r>
  </si>
  <si>
    <r>
      <rPr>
        <sz val="10"/>
        <rFont val="Times New Roman"/>
        <charset val="134"/>
      </rPr>
      <t>11.</t>
    </r>
    <r>
      <rPr>
        <sz val="10"/>
        <rFont val="方正仿宋_GB2312"/>
        <charset val="134"/>
      </rPr>
      <t>巩固脱贫攻坚成果衔接乡村振兴转移支付收入</t>
    </r>
  </si>
  <si>
    <r>
      <rPr>
        <sz val="10"/>
        <rFont val="Times New Roman"/>
        <charset val="134"/>
      </rPr>
      <t>12.</t>
    </r>
    <r>
      <rPr>
        <sz val="10"/>
        <rFont val="宋体"/>
        <charset val="134"/>
      </rPr>
      <t>一般公共服务共同财政事权转移支付收入</t>
    </r>
  </si>
  <si>
    <r>
      <rPr>
        <sz val="10"/>
        <rFont val="Times New Roman"/>
        <charset val="134"/>
      </rPr>
      <t>13.</t>
    </r>
    <r>
      <rPr>
        <sz val="10"/>
        <rFont val="方正仿宋_GB2312"/>
        <charset val="134"/>
      </rPr>
      <t>公共安全共同财政事权转移支付收入</t>
    </r>
  </si>
  <si>
    <r>
      <rPr>
        <sz val="10"/>
        <rFont val="Times New Roman"/>
        <charset val="134"/>
      </rPr>
      <t>14.</t>
    </r>
    <r>
      <rPr>
        <sz val="10"/>
        <rFont val="方正仿宋_GB2312"/>
        <charset val="134"/>
      </rPr>
      <t>教育共同财政事权转移支付收入</t>
    </r>
  </si>
  <si>
    <r>
      <rPr>
        <sz val="10"/>
        <rFont val="Times New Roman"/>
        <charset val="134"/>
      </rPr>
      <t>15.</t>
    </r>
    <r>
      <rPr>
        <sz val="10"/>
        <rFont val="方正仿宋_GB2312"/>
        <charset val="134"/>
      </rPr>
      <t>科学技术共同财政事权转移支付收入</t>
    </r>
  </si>
  <si>
    <r>
      <rPr>
        <sz val="10"/>
        <rFont val="Times New Roman"/>
        <charset val="134"/>
      </rPr>
      <t>16.</t>
    </r>
    <r>
      <rPr>
        <sz val="10"/>
        <rFont val="方正仿宋_GB2312"/>
        <charset val="134"/>
      </rPr>
      <t>文化旅游体育与传媒共同财政事权转移支付收入</t>
    </r>
  </si>
  <si>
    <r>
      <rPr>
        <sz val="10"/>
        <rFont val="Times New Roman"/>
        <charset val="134"/>
      </rPr>
      <t>17.</t>
    </r>
    <r>
      <rPr>
        <sz val="10"/>
        <rFont val="方正仿宋_GB2312"/>
        <charset val="134"/>
      </rPr>
      <t>社会保障和就业共同财政事权转移支付收入</t>
    </r>
  </si>
  <si>
    <r>
      <rPr>
        <sz val="10"/>
        <rFont val="Times New Roman"/>
        <charset val="134"/>
      </rPr>
      <t>18.</t>
    </r>
    <r>
      <rPr>
        <sz val="10"/>
        <rFont val="方正仿宋_GB2312"/>
        <charset val="134"/>
      </rPr>
      <t>医疗卫生共同财政事权转移支付收入</t>
    </r>
  </si>
  <si>
    <r>
      <rPr>
        <sz val="10"/>
        <rFont val="Times New Roman"/>
        <charset val="134"/>
      </rPr>
      <t>19.</t>
    </r>
    <r>
      <rPr>
        <sz val="10"/>
        <rFont val="方正仿宋_GB2312"/>
        <charset val="134"/>
      </rPr>
      <t>节能环保共同财政事权转移支付收入</t>
    </r>
  </si>
  <si>
    <r>
      <rPr>
        <sz val="10"/>
        <rFont val="Times New Roman"/>
        <charset val="134"/>
      </rPr>
      <t>20.</t>
    </r>
    <r>
      <rPr>
        <sz val="10"/>
        <rFont val="方正仿宋_GB2312"/>
        <charset val="134"/>
      </rPr>
      <t>农林水共同财政事权转移支付收入</t>
    </r>
  </si>
  <si>
    <r>
      <rPr>
        <sz val="10"/>
        <rFont val="Times New Roman"/>
        <charset val="134"/>
      </rPr>
      <t>21.</t>
    </r>
    <r>
      <rPr>
        <sz val="10"/>
        <rFont val="方正仿宋_GB2312"/>
        <charset val="134"/>
      </rPr>
      <t>交通运输共同财政事权转移支付收入</t>
    </r>
  </si>
  <si>
    <r>
      <rPr>
        <sz val="10"/>
        <rFont val="Times New Roman"/>
        <charset val="134"/>
      </rPr>
      <t>22.</t>
    </r>
    <r>
      <rPr>
        <sz val="10"/>
        <rFont val="方正仿宋_GB2312"/>
        <charset val="134"/>
      </rPr>
      <t>住房保障共同财政事权转移支付收入</t>
    </r>
  </si>
  <si>
    <r>
      <rPr>
        <sz val="10"/>
        <rFont val="Times New Roman"/>
        <charset val="134"/>
      </rPr>
      <t>23.</t>
    </r>
    <r>
      <rPr>
        <sz val="10"/>
        <rFont val="方正仿宋_GB2312"/>
        <charset val="134"/>
      </rPr>
      <t>粮油物资储备共同财政事权转移支付收入</t>
    </r>
  </si>
  <si>
    <r>
      <rPr>
        <sz val="10"/>
        <rFont val="Times New Roman"/>
        <charset val="134"/>
      </rPr>
      <t>24.</t>
    </r>
    <r>
      <rPr>
        <sz val="10"/>
        <rFont val="方正仿宋_GB2312"/>
        <charset val="134"/>
      </rPr>
      <t>灾害防治及应急管理共同财政事权转移支付收入</t>
    </r>
  </si>
  <si>
    <r>
      <rPr>
        <sz val="10"/>
        <rFont val="Times New Roman"/>
        <charset val="134"/>
      </rPr>
      <t>25.</t>
    </r>
    <r>
      <rPr>
        <sz val="10"/>
        <rFont val="方正仿宋_GB2312"/>
        <charset val="134"/>
      </rPr>
      <t>其他一般性转移支付收入</t>
    </r>
  </si>
  <si>
    <t>（三）专项转移支付收入</t>
  </si>
  <si>
    <t>三、地方政府债券收入</t>
  </si>
  <si>
    <t>（一）再融资一般债券收入</t>
  </si>
  <si>
    <t>（二）新增一般债券收入</t>
  </si>
  <si>
    <t>（三）国际组织借款收入</t>
  </si>
  <si>
    <t>四、调入预算稳定调节基金</t>
  </si>
  <si>
    <t>五、调入资金</t>
  </si>
  <si>
    <t>（一）政府性基金预算调入</t>
  </si>
  <si>
    <t>（二）国有资本经营预算调入</t>
  </si>
  <si>
    <t>（三）其他调入资金</t>
  </si>
  <si>
    <t>六、上年结余</t>
  </si>
  <si>
    <t>收入合计</t>
  </si>
  <si>
    <t>支出合计</t>
  </si>
  <si>
    <t>2024年度祁阳市一般公共预算收入决算表</t>
  </si>
  <si>
    <t>单位:万元</t>
  </si>
  <si>
    <t>预算科目</t>
  </si>
  <si>
    <t>2024年决算数</t>
  </si>
  <si>
    <t>2024年预算数</t>
  </si>
  <si>
    <t>2024年预算调整数</t>
  </si>
  <si>
    <t>2023年决算数</t>
  </si>
  <si>
    <t>决算数为预算数的%</t>
  </si>
  <si>
    <t>决算数为上年决算数的%</t>
  </si>
  <si>
    <t>一、地方税收收入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</si>
  <si>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</si>
  <si>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</si>
  <si>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</si>
  <si>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</si>
  <si>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</si>
  <si>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</si>
  <si>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</si>
  <si>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</si>
  <si>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</si>
  <si>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</si>
  <si>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契税</t>
  </si>
  <si>
    <t xml:space="preserve">    耕地占用税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</si>
  <si>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</si>
  <si>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</si>
  <si>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</si>
  <si>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</si>
  <si>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</si>
  <si>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</si>
  <si>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</si>
  <si>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</si>
  <si>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</si>
  <si>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地方收入小计</t>
  </si>
  <si>
    <t>上划中央收入</t>
  </si>
  <si>
    <t>上划省级收入</t>
  </si>
  <si>
    <t>一般公共预算收入合计</t>
  </si>
  <si>
    <t>表3</t>
  </si>
  <si>
    <t>2023年度祁阳市一般公共预算支出功能分类明细表（草案）</t>
  </si>
  <si>
    <t>单位：万元</t>
  </si>
  <si>
    <t>科目编码</t>
  </si>
  <si>
    <t>科目名称</t>
  </si>
  <si>
    <r>
      <rPr>
        <b/>
        <sz val="9"/>
        <rFont val="方正仿宋_GB2312"/>
        <charset val="0"/>
      </rPr>
      <t>调整预算数</t>
    </r>
  </si>
  <si>
    <r>
      <rPr>
        <b/>
        <sz val="9"/>
        <rFont val="方正仿宋_GB2312"/>
        <charset val="0"/>
      </rPr>
      <t>决算数</t>
    </r>
  </si>
  <si>
    <t>备注</t>
  </si>
  <si>
    <t>一般公共预算支出</t>
  </si>
  <si>
    <t>一般公共服务支出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</si>
  <si>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人大事务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</si>
  <si>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行政运行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</si>
  <si>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一般行政管理事务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</si>
  <si>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人大会议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</si>
  <si>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人大代表履职能力提升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</si>
  <si>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政协事务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</si>
  <si>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政协会议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</si>
  <si>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参政议政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</si>
  <si>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其他政协事务支出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</si>
  <si>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政府办公厅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室</t>
    </r>
    <r>
      <rPr>
        <b/>
        <sz val="10"/>
        <rFont val="Times New Roman"/>
        <charset val="0"/>
      </rPr>
      <t>)</t>
    </r>
    <r>
      <rPr>
        <b/>
        <sz val="10"/>
        <rFont val="仿宋"/>
        <charset val="134"/>
      </rPr>
      <t>及相关机构事务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</si>
  <si>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机关服务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</si>
  <si>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专项业务及机关事务管理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</si>
  <si>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政务公开审批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</si>
  <si>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信访事务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</si>
  <si>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其他政府办公厅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室</t>
    </r>
    <r>
      <rPr>
        <sz val="10"/>
        <rFont val="Times New Roman"/>
        <charset val="0"/>
      </rPr>
      <t>)</t>
    </r>
    <r>
      <rPr>
        <sz val="10"/>
        <rFont val="仿宋"/>
        <charset val="134"/>
      </rPr>
      <t>及相关机构事务支出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</si>
  <si>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发展与改革事务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</si>
  <si>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其他发展与改革事务支出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</si>
  <si>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统计信息事务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</si>
  <si>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专项统计业务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</si>
  <si>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专项普查活动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</si>
  <si>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统计抽样调查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</si>
  <si>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财政事务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</si>
  <si>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预算改革业务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</si>
  <si>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财政国库业务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</si>
  <si>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财政委托业务支出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</si>
  <si>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其他财政事务支出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</si>
  <si>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税收事务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</si>
  <si>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其他税收事务支出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</si>
  <si>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审计事务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</si>
  <si>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其他审计事务支出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</si>
  <si>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纪检监察事务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</si>
  <si>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大案要案查处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</si>
  <si>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派驻派出机构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</si>
  <si>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巡视工作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</si>
  <si>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其他纪检监察事务支出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</si>
  <si>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商贸事务</t>
    </r>
  </si>
  <si>
    <t xml:space="preserve">    对外贸易管理</t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</si>
  <si>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招商引资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</si>
  <si>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事业运行</t>
    </r>
  </si>
  <si>
    <t xml:space="preserve">  民族事务</t>
  </si>
  <si>
    <t xml:space="preserve">    民族工作专项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</si>
  <si>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档案事务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</si>
  <si>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档案馆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</si>
  <si>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民主党派及工商联事务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</si>
  <si>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群众团体事务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</si>
  <si>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其他群众团体事务支出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</si>
  <si>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党委办公厅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室</t>
    </r>
    <r>
      <rPr>
        <b/>
        <sz val="10"/>
        <rFont val="Times New Roman"/>
        <charset val="0"/>
      </rPr>
      <t>)</t>
    </r>
    <r>
      <rPr>
        <b/>
        <sz val="10"/>
        <rFont val="仿宋"/>
        <charset val="134"/>
      </rPr>
      <t>及相关机构事务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</si>
  <si>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其他党委办公厅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室</t>
    </r>
    <r>
      <rPr>
        <sz val="10"/>
        <rFont val="Times New Roman"/>
        <charset val="0"/>
      </rPr>
      <t>)</t>
    </r>
    <r>
      <rPr>
        <sz val="10"/>
        <rFont val="仿宋"/>
        <charset val="134"/>
      </rPr>
      <t>及相关机构事务支出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</si>
  <si>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组织事务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</si>
  <si>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公务员事务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</si>
  <si>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其他组织事务支出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</si>
  <si>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宣传事务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</si>
  <si>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其他宣传事务支出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</si>
  <si>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统战事务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</si>
  <si>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宗教事务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</si>
  <si>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其他共产党事务支出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</si>
  <si>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其他共产党事务支出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</si>
  <si>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网信事务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</si>
  <si>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市场监督管理事务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</si>
  <si>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药品事务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</si>
  <si>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食品安全监管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</si>
  <si>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其他市场监督管理事务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</si>
  <si>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其他一般公共服务支出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</si>
  <si>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其他一般公共服务支出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</si>
  <si>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国防支出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</si>
  <si>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国防动员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</si>
  <si>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人民防空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</si>
  <si>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其他国防支出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</si>
  <si>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其他国防支出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</si>
  <si>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公共安全支出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</si>
  <si>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武装警察部队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</si>
  <si>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武装警察部队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</si>
  <si>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其他武装警察部队支出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</si>
  <si>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公安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</si>
  <si>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执法办案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</si>
  <si>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其他公安支出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</si>
  <si>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检察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</si>
  <si>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法院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</si>
  <si>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司法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</si>
  <si>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普法宣传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</si>
  <si>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律师管理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</si>
  <si>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公共法律服务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</si>
  <si>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社区矫正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</si>
  <si>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法制建设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</si>
  <si>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其他司法支出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</si>
  <si>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其他公共安全支出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</si>
  <si>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国家司法救助支出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</si>
  <si>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其他公共安全支出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</si>
  <si>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教育支出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</si>
  <si>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教育管理事务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</si>
  <si>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其他教育管理事务支出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</si>
  <si>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普通教育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</si>
  <si>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学前教育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</si>
  <si>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小学教育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</si>
  <si>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初中教育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</si>
  <si>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高中教育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</si>
  <si>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其他普通教育支出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</si>
  <si>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职业教育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</si>
  <si>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中等职业教育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</si>
  <si>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成人教育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</si>
  <si>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成人初等教育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</si>
  <si>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其他成人教育支出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</si>
  <si>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特殊教育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</si>
  <si>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特殊学校教育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</si>
  <si>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进修及培训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</si>
  <si>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教师进修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</si>
  <si>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干部教育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</si>
  <si>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培训支出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</si>
  <si>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其他进修及培训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</si>
  <si>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教育费附加安排的支出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</si>
  <si>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农村中小学校舍建设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</si>
  <si>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农村中小学教学设施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</si>
  <si>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城市中小学校舍建设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</si>
  <si>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城市中小学教学设施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</si>
  <si>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中等职业学校教学设施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</si>
  <si>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其他教育费附加安排的支出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</si>
  <si>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其他教育支出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</si>
  <si>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其他教育支出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</si>
  <si>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科学技术支出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</si>
  <si>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科学技术管理事务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</si>
  <si>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其他科学技术管理事务支出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</si>
  <si>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技术研究与开发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</si>
  <si>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科技成果转化与扩散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</si>
  <si>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其他技术研究与开发支出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</si>
  <si>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科技条件与服务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</si>
  <si>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其他科技条件与服务支出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</si>
  <si>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科学技术普及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</si>
  <si>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机构运行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</si>
  <si>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科技馆站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</si>
  <si>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其他科学技术普及支出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</si>
  <si>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其他科学技术支出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</si>
  <si>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科技奖励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</si>
  <si>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其他科学技术支出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</si>
  <si>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文化旅游体育与传媒支出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</si>
  <si>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文化和旅游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</si>
  <si>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图书馆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</si>
  <si>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文化展示及纪念机构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</si>
  <si>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艺术表演团体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</si>
  <si>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群众文化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</si>
  <si>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文化创作与保护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</si>
  <si>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旅游宣传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</si>
  <si>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文化和旅游管理事务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</si>
  <si>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其他文化和旅游支出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</si>
  <si>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文物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</si>
  <si>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文物保护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</si>
  <si>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博物馆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</si>
  <si>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其他文物支出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</si>
  <si>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体育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</si>
  <si>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体育场馆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</si>
  <si>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新闻出版电影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</si>
  <si>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新闻通讯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</si>
  <si>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出版发行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</si>
  <si>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电影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</si>
  <si>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广播电视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</si>
  <si>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广播电视事务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</si>
  <si>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其他广播电视支出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</si>
  <si>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其他文化旅游体育与传媒支出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</si>
  <si>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其他文化旅游体育与传媒支出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</si>
  <si>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社会保障和就业支出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</si>
  <si>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人力资源和社会保障管理事务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</si>
  <si>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劳动保障监察</t>
    </r>
  </si>
  <si>
    <t xml:space="preserve">    社会保险业务管理事务</t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</si>
  <si>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其他人力资源和社会保障管理事务支出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</si>
  <si>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民政管理事务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</si>
  <si>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其他民政管理事务支出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</si>
  <si>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行政事业单位养老支出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</si>
  <si>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事业单位离退休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</si>
  <si>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机关事业单位基本养老保险缴费支出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</si>
  <si>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对机关事业单位基本养老保险基金的补助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</si>
  <si>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对机关事业单位职业年金的补助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</si>
  <si>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其他行政事业单位养老支出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</si>
  <si>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就业补助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</si>
  <si>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其他就业补助支出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</si>
  <si>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抚恤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</si>
  <si>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死亡抚恤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</si>
  <si>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义务兵优待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</si>
  <si>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其他优抚支出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</si>
  <si>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退役安置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</si>
  <si>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退役士兵安置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</si>
  <si>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军队移交政府的离退休人员安置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</si>
  <si>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退役士兵管理教育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</si>
  <si>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军队转业干部安置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</si>
  <si>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其他退役安置支出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</si>
  <si>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社会福利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</si>
  <si>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儿童福利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</si>
  <si>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老年福利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</si>
  <si>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殡葬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</si>
  <si>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养老服务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</si>
  <si>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残疾人事业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</si>
  <si>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残疾人康复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</si>
  <si>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残疾人就业和扶贫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</si>
  <si>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残疾人体育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</si>
  <si>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残疾人生活和护理补贴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</si>
  <si>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其他残疾人事业支出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</si>
  <si>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红十字事业</t>
    </r>
  </si>
  <si>
    <t xml:space="preserve">    一般行政管理事务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</si>
  <si>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最低生活保障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</si>
  <si>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城市最低生活保障金支出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</si>
  <si>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农村最低生活保障金支出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</si>
  <si>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临时救助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</si>
  <si>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临时救助支出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</si>
  <si>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流浪乞讨人员救助支出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</si>
  <si>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特困人员救助供养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</si>
  <si>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城市特困人员救助供养支出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</si>
  <si>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农村特困人员救助供养支出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</si>
  <si>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其他生活救助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</si>
  <si>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其他农村生活救助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</si>
  <si>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财政对基本养老保险基金的补助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</si>
  <si>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财政对城乡居民基本养老保险基金的补助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</si>
  <si>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退役军人管理事务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</si>
  <si>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其他退役军人事务管理支出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</si>
  <si>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财政代缴社会保险费支出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</si>
  <si>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财政代缴其他社会保险费支出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</si>
  <si>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其他社会保障和就业支出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</si>
  <si>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其他社会保障和就业支出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</si>
  <si>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卫生健康支出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</si>
  <si>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卫生健康管理事务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</si>
  <si>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其他卫生健康管理事务支出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</si>
  <si>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公立医院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</si>
  <si>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综合医院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</si>
  <si>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中医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民族</t>
    </r>
    <r>
      <rPr>
        <sz val="10"/>
        <rFont val="Times New Roman"/>
        <charset val="0"/>
      </rPr>
      <t>)</t>
    </r>
    <r>
      <rPr>
        <sz val="10"/>
        <rFont val="仿宋"/>
        <charset val="134"/>
      </rPr>
      <t>医院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</si>
  <si>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妇幼保健医院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</si>
  <si>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其他公立医院支出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</si>
  <si>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基层医疗卫生机构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</si>
  <si>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乡镇卫生院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</si>
  <si>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其他基层医疗卫生机构支出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</si>
  <si>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公共卫生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</si>
  <si>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疾病预防控制机构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</si>
  <si>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基本公共卫生服务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</si>
  <si>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重大公共卫生服务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</si>
  <si>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突发公共卫生事件应急处理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</si>
  <si>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其他公共卫生支出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</si>
  <si>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中医药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</si>
  <si>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中医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民族医</t>
    </r>
    <r>
      <rPr>
        <sz val="10"/>
        <rFont val="Times New Roman"/>
        <charset val="0"/>
      </rPr>
      <t>)</t>
    </r>
    <r>
      <rPr>
        <sz val="10"/>
        <rFont val="仿宋"/>
        <charset val="134"/>
      </rPr>
      <t>药专项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</si>
  <si>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计划生育事务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</si>
  <si>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计划生育机构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</si>
  <si>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计划生育服务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</si>
  <si>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行政事业单位医疗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</si>
  <si>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行政单位医疗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</si>
  <si>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事业单位医疗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</si>
  <si>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财政对基本医疗保险基金的补助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</si>
  <si>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财政对城乡居民基本医疗保险基金的补助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</si>
  <si>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财政对其他基本医疗保险基金的补助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</si>
  <si>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医疗救助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</si>
  <si>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城乡医疗救助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</si>
  <si>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其他医疗救助支出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</si>
  <si>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优抚对象医疗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</si>
  <si>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优抚对象医疗补助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</si>
  <si>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医疗保障管理事务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</si>
  <si>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医疗保障政策管理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</si>
  <si>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其他医疗保障管理事务支出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</si>
  <si>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其他卫生健康支出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</si>
  <si>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其他卫生健康支出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</si>
  <si>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节能环保支出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</si>
  <si>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环境保护管理事务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</si>
  <si>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其他环境保护管理事务支出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</si>
  <si>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污染防治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</si>
  <si>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大气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</si>
  <si>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水体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</si>
  <si>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固体废弃物与化学品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</si>
  <si>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其他污染防治支出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</si>
  <si>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自然生态保护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</si>
  <si>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农村环境保护</t>
    </r>
  </si>
  <si>
    <t xml:space="preserve">  自然保护地</t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</si>
  <si>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其他自然生态保护支出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</si>
  <si>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天然林保护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</si>
  <si>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森林管护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</si>
  <si>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停伐补助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</si>
  <si>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能源管理事务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</si>
  <si>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其他能源管理事务支出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</si>
  <si>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其他节能环保支出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</si>
  <si>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其他节能环保支出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</si>
  <si>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城乡社区支出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</si>
  <si>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城乡社区管理事务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</si>
  <si>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其他城乡社区管理事务支出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</si>
  <si>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城乡社区规划与管理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</si>
  <si>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城乡社区规划与管理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</si>
  <si>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城乡社区公共设施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</si>
  <si>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小城镇基础设施建设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</si>
  <si>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其他城乡社区公共设施支出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</si>
  <si>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城乡社区环境卫生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</si>
  <si>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城乡社区环境卫生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</si>
  <si>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建设市场管理与监督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</si>
  <si>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建设市场管理与监督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</si>
  <si>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其他城乡社区支出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</si>
  <si>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其他城乡社区支出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</si>
  <si>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农林水支出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</si>
  <si>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农业农村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</si>
  <si>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农垦运行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</si>
  <si>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科技转化与推广服务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</si>
  <si>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病虫害控制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</si>
  <si>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农产品质量安全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</si>
  <si>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统计监测与信息服务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</si>
  <si>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防灾救灾</t>
    </r>
  </si>
  <si>
    <t xml:space="preserve">    稳定农民收入补贴</t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</si>
  <si>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农业结构调整补贴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</si>
  <si>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农业生产发展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</si>
  <si>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农村合作经济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</si>
  <si>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农产品加工与促销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</si>
  <si>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农村社会事业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</si>
  <si>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农业资源保护修复与利用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</si>
  <si>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农村道路建设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</si>
  <si>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成品油价格改革对渔业的补贴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</si>
  <si>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农田建设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</si>
  <si>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其他农业农村支出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</si>
  <si>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林业和草原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</si>
  <si>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森林资源培育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</si>
  <si>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技术推广与转化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</si>
  <si>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森林资源管理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</si>
  <si>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森林生态效益补偿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</si>
  <si>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动植物保护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</si>
  <si>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湿地保护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</si>
  <si>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产业化管理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</si>
  <si>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林业草原防灾减灾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</si>
  <si>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其他林业和草原支出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</si>
  <si>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水利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</si>
  <si>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水利行业业务管理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</si>
  <si>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水利工程建设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</si>
  <si>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水利工程运行与维护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</si>
  <si>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水土保持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</si>
  <si>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水资源节约管理与保护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</si>
  <si>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防汛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</si>
  <si>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抗旱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</si>
  <si>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农村水利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</si>
  <si>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大中型水库移民后期扶持专项支出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</si>
  <si>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农村人畜饮水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</si>
  <si>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其他水利支出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</si>
  <si>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扶贫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</si>
  <si>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农村基础设施建设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</si>
  <si>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其他扶贫支出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</si>
  <si>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农村综合改革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</si>
  <si>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对村级公益事业建设的补助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</si>
  <si>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对村民委员会和村党支部的补助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</si>
  <si>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对村集体经济组织的补助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</si>
  <si>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农村综合改革示范试点补助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</si>
  <si>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其他农村综合改革支出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</si>
  <si>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普惠金融发展支出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</si>
  <si>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支持农村金融机构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</si>
  <si>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农业保险保费补贴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</si>
  <si>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创业担保贷款贴息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</si>
  <si>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目标价格补贴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</si>
  <si>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其他目标价格补贴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</si>
  <si>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其他农林水支出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</si>
  <si>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其他农林水支出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</si>
  <si>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交通运输支出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</si>
  <si>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公路水路运输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</si>
  <si>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公路建设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</si>
  <si>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公路养护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</si>
  <si>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公路和运输安全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</si>
  <si>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其他公路水路运输支出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</si>
  <si>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车辆购置税支出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</si>
  <si>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车辆购置税用于公路等基础设施建设支出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</si>
  <si>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车辆购置税用于农村公路建设支出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</si>
  <si>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车辆购置税其他支出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</si>
  <si>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其他交通运输支出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</si>
  <si>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公共交通运营补助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</si>
  <si>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其他交通运输支出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</si>
  <si>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资源勘探工业信息等支出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</si>
  <si>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资源勘探开发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</si>
  <si>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制造业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</si>
  <si>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医药制造业</t>
    </r>
  </si>
  <si>
    <t xml:space="preserve">    其他制造业支出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</si>
  <si>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工业和信息产业监管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</si>
  <si>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其他工业和信息产业监管支出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</si>
  <si>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支持中小企业发展和管理支出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</si>
  <si>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中小企业发展专项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</si>
  <si>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其他支持中小企业发展和管理支出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</si>
  <si>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其他资源勘探工业信息等支出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</si>
  <si>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其他资源勘探工业信息等支出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</si>
  <si>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商业服务业等支出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</si>
  <si>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商业流通事务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</si>
  <si>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其他商业流通事务支出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</si>
  <si>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其他商业服务业等支出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</si>
  <si>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其他商业服务业等支出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</si>
  <si>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金融支出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</si>
  <si>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金融部门行政支出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</si>
  <si>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金融发展支出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</si>
  <si>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利息费用补贴支出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</si>
  <si>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其他金融发展支出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</si>
  <si>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仿宋_GB2312"/>
        <charset val="134"/>
      </rPr>
      <t>其他金融支出</t>
    </r>
    <r>
      <rPr>
        <b/>
        <sz val="10"/>
        <rFont val="Times New Roman"/>
        <charset val="134"/>
      </rPr>
      <t>(</t>
    </r>
    <r>
      <rPr>
        <b/>
        <sz val="10"/>
        <rFont val="仿宋_GB2312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</si>
  <si>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仿宋_GB2312"/>
        <charset val="134"/>
      </rPr>
      <t>其他金融支出</t>
    </r>
    <r>
      <rPr>
        <sz val="10"/>
        <rFont val="Times New Roman"/>
        <charset val="134"/>
      </rPr>
      <t>(</t>
    </r>
    <r>
      <rPr>
        <sz val="10"/>
        <rFont val="仿宋_GB2312"/>
        <charset val="134"/>
      </rPr>
      <t>项</t>
    </r>
    <r>
      <rPr>
        <sz val="10"/>
        <rFont val="Times New Roman"/>
        <charset val="134"/>
      </rPr>
      <t>)</t>
    </r>
  </si>
  <si>
    <t>自然资源海洋气象等支出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</si>
  <si>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自然资源事务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</si>
  <si>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自然资源利用与保护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</si>
  <si>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自然资源调查与确权登记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</si>
  <si>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其他自然资源事务支出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</si>
  <si>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气象事务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</si>
  <si>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气象服务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</si>
  <si>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气象基础设施建设与维修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</si>
  <si>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其他气象事务支出</t>
    </r>
  </si>
  <si>
    <t>住房保障支出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</si>
  <si>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保障性安居工程支出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</si>
  <si>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棚户区改造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</si>
  <si>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农村危房改造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</si>
  <si>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公共租赁住房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</si>
  <si>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保障性住房租金补贴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</si>
  <si>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老旧小区改造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</si>
  <si>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其他保障性安居工程支出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</si>
  <si>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住房改革支出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</si>
  <si>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住房公积金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</si>
  <si>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城乡社区住宅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</si>
  <si>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其他城乡社区住宅支出</t>
    </r>
  </si>
  <si>
    <t>粮油物资储备支出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</si>
  <si>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粮油物资事务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</si>
  <si>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粮食风险基金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</si>
  <si>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其他粮油物资事务支出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</si>
  <si>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粮油储备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</si>
  <si>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储备粮油补贴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</si>
  <si>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其他粮油储备支出</t>
    </r>
  </si>
  <si>
    <t>灾害防治及应急管理支出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</si>
  <si>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应急管理事务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</si>
  <si>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应急救援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</si>
  <si>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其他应急管理支出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</si>
  <si>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消防事务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</si>
  <si>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消防应急救援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</si>
  <si>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其他消防事务支出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</si>
  <si>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自然灾害防治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</si>
  <si>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地质灾害防治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</si>
  <si>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森林草原防灾减灾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</si>
  <si>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其他自然灾害防治支出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</si>
  <si>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自然灾害救灾及恢复重建支出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</si>
  <si>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自然灾害救灾补助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</si>
  <si>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自然灾害灾后重建补助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</si>
  <si>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其他灾害防治及应急管理支出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</si>
  <si>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其他灾害防治及应急管理支出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</si>
  <si>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预备费</t>
  </si>
  <si>
    <r>
      <rPr>
        <b/>
        <sz val="10"/>
        <rFont val="仿宋"/>
        <charset val="134"/>
      </rPr>
      <t>其他支出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类</t>
    </r>
    <r>
      <rPr>
        <b/>
        <sz val="10"/>
        <rFont val="Times New Roman"/>
        <charset val="0"/>
      </rPr>
      <t>)</t>
    </r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</si>
  <si>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其他支出</t>
    </r>
    <r>
      <rPr>
        <b/>
        <sz val="10"/>
        <rFont val="Times New Roman"/>
        <charset val="0"/>
      </rPr>
      <t>(</t>
    </r>
    <r>
      <rPr>
        <b/>
        <sz val="10"/>
        <rFont val="仿宋"/>
        <charset val="134"/>
      </rPr>
      <t>款</t>
    </r>
    <r>
      <rPr>
        <b/>
        <sz val="10"/>
        <rFont val="Times New Roman"/>
        <charset val="0"/>
      </rPr>
      <t>)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</si>
  <si>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其他支出</t>
    </r>
    <r>
      <rPr>
        <sz val="10"/>
        <rFont val="Times New Roman"/>
        <charset val="0"/>
      </rPr>
      <t>(</t>
    </r>
    <r>
      <rPr>
        <sz val="10"/>
        <rFont val="仿宋"/>
        <charset val="134"/>
      </rPr>
      <t>项</t>
    </r>
    <r>
      <rPr>
        <sz val="10"/>
        <rFont val="Times New Roman"/>
        <charset val="0"/>
      </rPr>
      <t>)</t>
    </r>
  </si>
  <si>
    <t>债务付息支出</t>
  </si>
  <si>
    <r>
      <rPr>
        <b/>
        <sz val="10"/>
        <rFont val="Times New Roman"/>
        <charset val="0"/>
      </rPr>
      <t xml:space="preserve">  </t>
    </r>
    <r>
      <rPr>
        <b/>
        <sz val="10"/>
        <rFont val="仿宋"/>
        <charset val="134"/>
      </rPr>
      <t>地方政府一般债务付息支出</t>
    </r>
  </si>
  <si>
    <r>
      <rPr>
        <sz val="10"/>
        <rFont val="Times New Roman"/>
        <charset val="0"/>
      </rPr>
      <t xml:space="preserve">    </t>
    </r>
    <r>
      <rPr>
        <sz val="10"/>
        <rFont val="仿宋"/>
        <charset val="134"/>
      </rPr>
      <t>地方政府一般债券付息支出</t>
    </r>
  </si>
  <si>
    <t xml:space="preserve">    地方政府其他一般债务付息支出</t>
  </si>
  <si>
    <t>2024年度祁阳市一般公共预算支出功能分类明细表</t>
  </si>
  <si>
    <t xml:space="preserve">  人大事务</t>
  </si>
  <si>
    <t xml:space="preserve">    行政运行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</si>
  <si>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</si>
  <si>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</si>
  <si>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</si>
  <si>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</si>
  <si>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</si>
  <si>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</si>
  <si>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</si>
  <si>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</si>
  <si>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</si>
  <si>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</si>
  <si>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</si>
  <si>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</si>
  <si>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</si>
  <si>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</si>
  <si>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</si>
  <si>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</si>
  <si>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专项业务及机关事务管理</t>
  </si>
  <si>
    <t xml:space="preserve">    政务公开审批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</si>
  <si>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</si>
  <si>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</si>
  <si>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</si>
  <si>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</si>
  <si>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</si>
  <si>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</si>
  <si>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</si>
  <si>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</si>
  <si>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</si>
  <si>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</si>
  <si>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</si>
  <si>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</si>
  <si>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</si>
  <si>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</si>
  <si>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</si>
  <si>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</si>
  <si>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</si>
  <si>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</si>
  <si>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</si>
  <si>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</si>
  <si>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</si>
  <si>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</si>
  <si>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</si>
  <si>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</si>
  <si>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</si>
  <si>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</si>
  <si>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</si>
  <si>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</si>
  <si>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</si>
  <si>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</si>
  <si>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</si>
  <si>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</si>
  <si>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</si>
  <si>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</si>
  <si>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</si>
  <si>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</si>
  <si>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</si>
  <si>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</si>
  <si>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纪检监察事务</t>
  </si>
  <si>
    <t xml:space="preserve">    大案要案查处</t>
  </si>
  <si>
    <t xml:space="preserve">    派驻派出机构</t>
  </si>
  <si>
    <t xml:space="preserve">    巡视工作</t>
  </si>
  <si>
    <t xml:space="preserve">    其他纪检监察事务支出</t>
  </si>
  <si>
    <t xml:space="preserve">  商贸事务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</si>
  <si>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</si>
  <si>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</si>
  <si>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</si>
  <si>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</si>
  <si>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</si>
  <si>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</si>
  <si>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</si>
  <si>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</si>
  <si>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</si>
  <si>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</si>
  <si>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</si>
  <si>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</si>
  <si>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</si>
  <si>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</si>
  <si>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</si>
  <si>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</si>
  <si>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</si>
  <si>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</si>
  <si>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</si>
  <si>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</si>
  <si>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</si>
  <si>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</si>
  <si>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</si>
  <si>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</si>
  <si>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</si>
  <si>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</si>
  <si>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</si>
  <si>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</si>
  <si>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</si>
  <si>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</si>
  <si>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</si>
  <si>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</si>
  <si>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</si>
  <si>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</si>
  <si>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</si>
  <si>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</si>
  <si>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</si>
  <si>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</si>
  <si>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</si>
  <si>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</si>
  <si>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</si>
  <si>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</si>
  <si>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</si>
  <si>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</si>
  <si>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</si>
  <si>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</si>
  <si>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</si>
  <si>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</si>
  <si>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</si>
  <si>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</si>
  <si>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  药品事务</t>
  </si>
  <si>
    <t xml:space="preserve">    医疗器械事务</t>
  </si>
  <si>
    <t xml:space="preserve">    化妆品事务</t>
  </si>
  <si>
    <t xml:space="preserve">    质量安全监管</t>
  </si>
  <si>
    <t xml:space="preserve">    食品安全监管</t>
  </si>
  <si>
    <t xml:space="preserve">    其他市场监督管理事务</t>
  </si>
  <si>
    <t xml:space="preserve">  社会工作事务</t>
  </si>
  <si>
    <t xml:space="preserve">    其他社会工作事务支出</t>
  </si>
  <si>
    <t xml:space="preserve">  信访事务</t>
  </si>
  <si>
    <t xml:space="preserve">    信访业务</t>
  </si>
  <si>
    <t xml:space="preserve">    其他信访事务支出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</si>
  <si>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</si>
  <si>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</si>
  <si>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</si>
  <si>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</si>
  <si>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</si>
  <si>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</si>
  <si>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</si>
  <si>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</si>
  <si>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</si>
  <si>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</si>
  <si>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</si>
  <si>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</si>
  <si>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</si>
  <si>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</si>
  <si>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</si>
  <si>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</si>
  <si>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</si>
  <si>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</si>
  <si>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</si>
  <si>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</si>
  <si>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</si>
  <si>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</si>
  <si>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</si>
  <si>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</si>
  <si>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</si>
  <si>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</si>
  <si>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</si>
  <si>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</si>
  <si>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</si>
  <si>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</si>
  <si>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</si>
  <si>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</si>
  <si>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</si>
  <si>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</si>
  <si>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 xml:space="preserve">  军费</t>
  </si>
  <si>
    <t xml:space="preserve">    现役部队</t>
  </si>
  <si>
    <t xml:space="preserve">    预备役部队</t>
  </si>
  <si>
    <t xml:space="preserve">    其他军费支出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</si>
  <si>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</si>
  <si>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</si>
  <si>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</si>
  <si>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</si>
  <si>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</si>
  <si>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</si>
  <si>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</si>
  <si>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</si>
  <si>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</si>
  <si>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</si>
  <si>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</si>
  <si>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</si>
  <si>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</si>
  <si>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</si>
  <si>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</si>
  <si>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</si>
  <si>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</si>
  <si>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</si>
  <si>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</si>
  <si>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</si>
  <si>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</si>
  <si>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</si>
  <si>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</si>
  <si>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</si>
  <si>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</si>
  <si>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</si>
  <si>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</si>
  <si>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</si>
  <si>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</si>
  <si>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</si>
  <si>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</si>
  <si>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</si>
  <si>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</si>
  <si>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</si>
  <si>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</si>
  <si>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</si>
  <si>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</si>
  <si>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</si>
  <si>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律师管理</t>
  </si>
  <si>
    <t xml:space="preserve">    公共法律服务</t>
  </si>
  <si>
    <t xml:space="preserve">    国家统一法律职业资格考试</t>
  </si>
  <si>
    <t xml:space="preserve">    社区矫正</t>
  </si>
  <si>
    <t xml:space="preserve">    法治建设</t>
  </si>
  <si>
    <t xml:space="preserve">    其他司法支出</t>
  </si>
  <si>
    <t xml:space="preserve">  监狱</t>
  </si>
  <si>
    <t xml:space="preserve">    罪犯生活及医疗卫生</t>
  </si>
  <si>
    <t xml:space="preserve">    监狱业务及罪犯改造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</si>
  <si>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</si>
  <si>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</si>
  <si>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</si>
  <si>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</si>
  <si>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</si>
  <si>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</si>
  <si>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</si>
  <si>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</si>
  <si>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</si>
  <si>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</si>
  <si>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</si>
  <si>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</si>
  <si>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</si>
  <si>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</si>
  <si>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其他公共安全支出(款)</t>
  </si>
  <si>
    <t xml:space="preserve">    国家司法救助支出</t>
  </si>
  <si>
    <t xml:space="preserve">    其他公共安全支出(项)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</si>
  <si>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</si>
  <si>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</si>
  <si>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</si>
  <si>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</si>
  <si>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</si>
  <si>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</si>
  <si>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</si>
  <si>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</si>
  <si>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</si>
  <si>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</si>
  <si>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初等职业教育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</si>
  <si>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</si>
  <si>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</si>
  <si>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</si>
  <si>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</si>
  <si>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</si>
  <si>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</si>
  <si>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</si>
  <si>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</si>
  <si>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</si>
  <si>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</si>
  <si>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</si>
  <si>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</si>
  <si>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</si>
  <si>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</si>
  <si>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</si>
  <si>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</si>
  <si>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</si>
  <si>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</si>
  <si>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</si>
  <si>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</si>
  <si>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</si>
  <si>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</si>
  <si>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</si>
  <si>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</si>
  <si>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</si>
  <si>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</si>
  <si>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</si>
  <si>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</si>
  <si>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</si>
  <si>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</si>
  <si>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</si>
  <si>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</si>
  <si>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</si>
  <si>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</si>
  <si>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</si>
  <si>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</si>
  <si>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</si>
  <si>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</si>
  <si>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</si>
  <si>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</si>
  <si>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</si>
  <si>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</si>
  <si>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</si>
  <si>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</si>
  <si>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</si>
  <si>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</si>
  <si>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</si>
  <si>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</si>
  <si>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</si>
  <si>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</si>
  <si>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</si>
  <si>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</si>
  <si>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</si>
  <si>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</si>
  <si>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</si>
  <si>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</si>
  <si>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</si>
  <si>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</si>
  <si>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</si>
  <si>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</si>
  <si>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</si>
  <si>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</si>
  <si>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</si>
  <si>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</si>
  <si>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</si>
  <si>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</si>
  <si>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</si>
  <si>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</si>
  <si>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</si>
  <si>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</si>
  <si>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</si>
  <si>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</si>
  <si>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</si>
  <si>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</si>
  <si>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</si>
  <si>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</si>
  <si>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</si>
  <si>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</si>
  <si>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</si>
  <si>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</si>
  <si>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</si>
  <si>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</si>
  <si>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</si>
  <si>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</si>
  <si>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</si>
  <si>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</si>
  <si>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</si>
  <si>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</si>
  <si>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</si>
  <si>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</si>
  <si>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</si>
  <si>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</si>
  <si>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</si>
  <si>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</si>
  <si>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</si>
  <si>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</si>
  <si>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</si>
  <si>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</si>
  <si>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</si>
  <si>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</si>
  <si>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</si>
  <si>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</si>
  <si>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</si>
  <si>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</si>
  <si>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</si>
  <si>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</si>
  <si>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</si>
  <si>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</si>
  <si>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</si>
  <si>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</si>
  <si>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</si>
  <si>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</si>
  <si>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</si>
  <si>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</si>
  <si>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</si>
  <si>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</si>
  <si>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</si>
  <si>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</si>
  <si>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监测监管</t>
  </si>
  <si>
    <t xml:space="preserve">    传输发射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</si>
  <si>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</si>
  <si>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</si>
  <si>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</si>
  <si>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</si>
  <si>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</si>
  <si>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</si>
  <si>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</si>
  <si>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</si>
  <si>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</si>
  <si>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</si>
  <si>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</si>
  <si>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</si>
  <si>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</si>
  <si>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</si>
  <si>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</si>
  <si>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</si>
  <si>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</si>
  <si>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</si>
  <si>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</si>
  <si>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</si>
  <si>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</si>
  <si>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</si>
  <si>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</si>
  <si>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</si>
  <si>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</si>
  <si>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</si>
  <si>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</si>
  <si>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</si>
  <si>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</si>
  <si>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</si>
  <si>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</si>
  <si>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</si>
  <si>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</si>
  <si>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</si>
  <si>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</si>
  <si>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</si>
  <si>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</si>
  <si>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</si>
  <si>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</si>
  <si>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</si>
  <si>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</si>
  <si>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</si>
  <si>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</si>
  <si>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</si>
  <si>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</si>
  <si>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</si>
  <si>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</si>
  <si>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</si>
  <si>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</si>
  <si>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</si>
  <si>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</si>
  <si>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</si>
  <si>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</si>
  <si>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</si>
  <si>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</si>
  <si>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光荣院</t>
  </si>
  <si>
    <t xml:space="preserve">    褒扬纪念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</si>
  <si>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</si>
  <si>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</si>
  <si>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</si>
  <si>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</si>
  <si>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</si>
  <si>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</si>
  <si>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</si>
  <si>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</si>
  <si>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</si>
  <si>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</si>
  <si>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</si>
  <si>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康复辅具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</si>
  <si>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</si>
  <si>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</si>
  <si>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</si>
  <si>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</si>
  <si>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</si>
  <si>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</si>
  <si>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</si>
  <si>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</si>
  <si>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</si>
  <si>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</si>
  <si>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</si>
  <si>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</si>
  <si>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</si>
  <si>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</si>
  <si>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</si>
  <si>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</si>
  <si>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</si>
  <si>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</si>
  <si>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</si>
  <si>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</si>
  <si>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</si>
  <si>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</si>
  <si>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对道路交通事故社会救助基金的补助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</si>
  <si>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</si>
  <si>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</si>
  <si>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</si>
  <si>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</si>
  <si>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</si>
  <si>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</si>
  <si>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</si>
  <si>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</si>
  <si>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</si>
  <si>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</si>
  <si>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</si>
  <si>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</si>
  <si>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</si>
  <si>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</si>
  <si>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军供保障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</si>
  <si>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</si>
  <si>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</si>
  <si>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</si>
  <si>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</si>
  <si>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</si>
  <si>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</si>
  <si>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</si>
  <si>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</si>
  <si>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</si>
  <si>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</si>
  <si>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</si>
  <si>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</si>
  <si>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</si>
  <si>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</si>
  <si>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妇幼保健医院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</si>
  <si>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</si>
  <si>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</si>
  <si>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</si>
  <si>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</si>
  <si>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</si>
  <si>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</si>
  <si>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优抚医院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</si>
  <si>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</si>
  <si>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</si>
  <si>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</si>
  <si>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</si>
  <si>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</si>
  <si>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</si>
  <si>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</si>
  <si>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</si>
  <si>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</si>
  <si>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</si>
  <si>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</si>
  <si>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</si>
  <si>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</si>
  <si>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</si>
  <si>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重大公共卫生服务</t>
  </si>
  <si>
    <t xml:space="preserve">    突发公共卫生事件应急处置</t>
  </si>
  <si>
    <t xml:space="preserve">    其他公共卫生支出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</si>
  <si>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</si>
  <si>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</si>
  <si>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</si>
  <si>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</si>
  <si>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</si>
  <si>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</si>
  <si>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</si>
  <si>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</si>
  <si>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</si>
  <si>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</si>
  <si>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</si>
  <si>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</si>
  <si>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</si>
  <si>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</si>
  <si>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</si>
  <si>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</si>
  <si>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</si>
  <si>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</si>
  <si>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</si>
  <si>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</si>
  <si>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</si>
  <si>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</si>
  <si>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</si>
  <si>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</si>
  <si>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</si>
  <si>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</si>
  <si>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中医药事务</t>
  </si>
  <si>
    <t xml:space="preserve">    中医(民族医)药专项</t>
  </si>
  <si>
    <t xml:space="preserve">    其他中医药事务支出</t>
  </si>
  <si>
    <t xml:space="preserve">  疾病预防控制事务</t>
  </si>
  <si>
    <t xml:space="preserve">    其他疾病预防控制事务支出</t>
  </si>
  <si>
    <t xml:space="preserve">  其他卫生健康支出(款)</t>
  </si>
  <si>
    <t xml:space="preserve">    其他卫生健康支出(项)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</si>
  <si>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</si>
  <si>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</si>
  <si>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</si>
  <si>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</si>
  <si>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</si>
  <si>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</si>
  <si>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</si>
  <si>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</si>
  <si>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</si>
  <si>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</si>
  <si>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</si>
  <si>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</si>
  <si>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</si>
  <si>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</si>
  <si>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</si>
  <si>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</si>
  <si>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</si>
  <si>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</si>
  <si>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</si>
  <si>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</si>
  <si>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</si>
  <si>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</si>
  <si>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</si>
  <si>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</si>
  <si>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  草原生态修复治理</t>
  </si>
  <si>
    <t xml:space="preserve">    自然保护地</t>
  </si>
  <si>
    <t xml:space="preserve">    其他自然生态保护支出</t>
  </si>
  <si>
    <t xml:space="preserve">  森林保护修复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</si>
  <si>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</si>
  <si>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</si>
  <si>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</si>
  <si>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</si>
  <si>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</si>
  <si>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其他森林保护修复支出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</si>
  <si>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</si>
  <si>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</si>
  <si>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</si>
  <si>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</si>
  <si>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</si>
  <si>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</si>
  <si>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</si>
  <si>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</si>
  <si>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</si>
  <si>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</si>
  <si>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</si>
  <si>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</si>
  <si>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</si>
  <si>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</si>
  <si>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</si>
  <si>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</si>
  <si>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</si>
  <si>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</si>
  <si>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</si>
  <si>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</si>
  <si>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</si>
  <si>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能源科技装备</t>
  </si>
  <si>
    <t xml:space="preserve">    能源行业管理</t>
  </si>
  <si>
    <t xml:space="preserve">    能源管理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</si>
  <si>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</si>
  <si>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</si>
  <si>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</si>
  <si>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</si>
  <si>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</si>
  <si>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</si>
  <si>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</si>
  <si>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</si>
  <si>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</si>
  <si>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</si>
  <si>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</si>
  <si>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</si>
  <si>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</si>
  <si>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</si>
  <si>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</si>
  <si>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</si>
  <si>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</si>
  <si>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</si>
  <si>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</si>
  <si>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</si>
  <si>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</si>
  <si>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</si>
  <si>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</si>
  <si>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 xml:space="preserve">  农业农村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</si>
  <si>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</si>
  <si>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</si>
  <si>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</si>
  <si>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</si>
  <si>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</si>
  <si>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</si>
  <si>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</si>
  <si>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对外交流与合作</t>
  </si>
  <si>
    <t xml:space="preserve">    防灾救灾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</si>
  <si>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</si>
  <si>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</si>
  <si>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</si>
  <si>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</si>
  <si>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</si>
  <si>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农业生态资源保护</t>
  </si>
  <si>
    <t xml:space="preserve">    乡村道路建设</t>
  </si>
  <si>
    <t xml:space="preserve">    渔业发展</t>
  </si>
  <si>
    <t xml:space="preserve">    对高校毕业生到基层任职补助</t>
  </si>
  <si>
    <t xml:space="preserve">    耕地建设与利用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</si>
  <si>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</si>
  <si>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</si>
  <si>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</si>
  <si>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</si>
  <si>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</si>
  <si>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</si>
  <si>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</si>
  <si>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</si>
  <si>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</si>
  <si>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</si>
  <si>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</si>
  <si>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</si>
  <si>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</si>
  <si>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</si>
  <si>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</si>
  <si>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</si>
  <si>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林业草原防灾减灾</t>
  </si>
  <si>
    <t xml:space="preserve">    草原管理</t>
  </si>
  <si>
    <t xml:space="preserve">    退耕还林还草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</si>
  <si>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</si>
  <si>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</si>
  <si>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</si>
  <si>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</si>
  <si>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</si>
  <si>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</si>
  <si>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</si>
  <si>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</si>
  <si>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</si>
  <si>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</si>
  <si>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</si>
  <si>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</si>
  <si>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</si>
  <si>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</si>
  <si>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</si>
  <si>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</si>
  <si>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</si>
  <si>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</si>
  <si>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</si>
  <si>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</si>
  <si>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</si>
  <si>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农村供水</t>
  </si>
  <si>
    <t xml:space="preserve">    南水北调工程建设</t>
  </si>
  <si>
    <t xml:space="preserve">    南水北调工程管理</t>
  </si>
  <si>
    <t xml:space="preserve">    其他水利支出</t>
  </si>
  <si>
    <t xml:space="preserve">  巩固脱贫攻坚成果衔接乡村振兴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</si>
  <si>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</si>
  <si>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</si>
  <si>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</si>
  <si>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</si>
  <si>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  “三西”农业建设专项补助</t>
  </si>
  <si>
    <t xml:space="preserve">    其他巩固脱贫攻坚成果衔接乡村振兴支出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</si>
  <si>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</si>
  <si>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</si>
  <si>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</si>
  <si>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</si>
  <si>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</si>
  <si>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</si>
  <si>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</si>
  <si>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</si>
  <si>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</si>
  <si>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农业保险保费补贴</t>
  </si>
  <si>
    <t xml:space="preserve">    创业担保贷款贴息及奖补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</si>
  <si>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</si>
  <si>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</si>
  <si>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</si>
  <si>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</si>
  <si>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</si>
  <si>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</si>
  <si>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</si>
  <si>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</si>
  <si>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</si>
  <si>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</si>
  <si>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</si>
  <si>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</si>
  <si>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</si>
  <si>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公路运输管理</t>
  </si>
  <si>
    <t xml:space="preserve">    公路和运输技术标准化建设</t>
  </si>
  <si>
    <t xml:space="preserve">    水运建设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</si>
  <si>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</si>
  <si>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</si>
  <si>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</si>
  <si>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</si>
  <si>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</si>
  <si>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</si>
  <si>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</si>
  <si>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</si>
  <si>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</si>
  <si>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</si>
  <si>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</si>
  <si>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</si>
  <si>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</si>
  <si>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</si>
  <si>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</si>
  <si>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</si>
  <si>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</si>
  <si>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</si>
  <si>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</si>
  <si>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</si>
  <si>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</si>
  <si>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</si>
  <si>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</si>
  <si>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</si>
  <si>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邮政业支出</t>
  </si>
  <si>
    <t xml:space="preserve">    邮政普遍服务与特殊服务</t>
  </si>
  <si>
    <t xml:space="preserve">    其他邮政业支出</t>
  </si>
  <si>
    <t xml:space="preserve">  其他交通运输支出(款)</t>
  </si>
  <si>
    <t xml:space="preserve">    公共交通运营补助</t>
  </si>
  <si>
    <t xml:space="preserve">    其他交通运输支出(项)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</si>
  <si>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</si>
  <si>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</si>
  <si>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</si>
  <si>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</si>
  <si>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</si>
  <si>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</si>
  <si>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</si>
  <si>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</si>
  <si>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</si>
  <si>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</si>
  <si>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</si>
  <si>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</si>
  <si>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</si>
  <si>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</si>
  <si>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</si>
  <si>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</si>
  <si>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</si>
  <si>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</si>
  <si>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</si>
  <si>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</si>
  <si>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</si>
  <si>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</si>
  <si>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</si>
  <si>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</si>
  <si>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</si>
  <si>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</si>
  <si>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</si>
  <si>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</si>
  <si>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</si>
  <si>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</si>
  <si>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</si>
  <si>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</si>
  <si>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</si>
  <si>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</si>
  <si>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</si>
  <si>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</si>
  <si>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</si>
  <si>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</si>
  <si>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</si>
  <si>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</si>
  <si>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</si>
  <si>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</si>
  <si>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其他资源勘探工业信息等支出(项)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</si>
  <si>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</si>
  <si>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</si>
  <si>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</si>
  <si>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</si>
  <si>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</si>
  <si>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</si>
  <si>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</si>
  <si>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</si>
  <si>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</si>
  <si>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</si>
  <si>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</si>
  <si>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</si>
  <si>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</si>
  <si>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</si>
  <si>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</si>
  <si>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</si>
  <si>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</si>
  <si>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</si>
  <si>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</si>
  <si>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</si>
  <si>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</si>
  <si>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</si>
  <si>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</si>
  <si>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</si>
  <si>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</si>
  <si>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</si>
  <si>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</si>
  <si>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</si>
  <si>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</si>
  <si>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</si>
  <si>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</si>
  <si>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</si>
  <si>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</si>
  <si>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</si>
  <si>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</si>
  <si>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重点企业贷款贴息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</si>
  <si>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</si>
  <si>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</si>
  <si>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</si>
  <si>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</si>
  <si>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文化旅游体育与传媒</t>
  </si>
  <si>
    <t xml:space="preserve">  卫生健康</t>
  </si>
  <si>
    <t xml:space="preserve">  节能环保</t>
  </si>
  <si>
    <t xml:space="preserve">  交通运输</t>
  </si>
  <si>
    <t xml:space="preserve">  住房保障</t>
  </si>
  <si>
    <t xml:space="preserve">  其他支出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</si>
  <si>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</si>
  <si>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</si>
  <si>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</si>
  <si>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</si>
  <si>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</si>
  <si>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自然资源调查与确权登记</t>
  </si>
  <si>
    <t xml:space="preserve">    土地资源储备支出</t>
  </si>
  <si>
    <t xml:space="preserve">    地质矿产资源与环境调查</t>
  </si>
  <si>
    <t xml:space="preserve">    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</si>
  <si>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</si>
  <si>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</si>
  <si>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</si>
  <si>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</si>
  <si>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</si>
  <si>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</si>
  <si>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</si>
  <si>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</si>
  <si>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</si>
  <si>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</si>
  <si>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</si>
  <si>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</si>
  <si>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</si>
  <si>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</si>
  <si>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</si>
  <si>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</si>
  <si>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</si>
  <si>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</si>
  <si>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</si>
  <si>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</si>
  <si>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</si>
  <si>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</si>
  <si>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</si>
  <si>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</si>
  <si>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</si>
  <si>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</si>
  <si>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</si>
  <si>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</si>
  <si>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</si>
  <si>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</si>
  <si>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</si>
  <si>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</si>
  <si>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</si>
  <si>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</si>
  <si>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</si>
  <si>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</si>
  <si>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</si>
  <si>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住房租赁市场发展</t>
  </si>
  <si>
    <t xml:space="preserve">    保障性租赁住房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</si>
  <si>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</si>
  <si>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</si>
  <si>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</si>
  <si>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</si>
  <si>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</si>
  <si>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</si>
  <si>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</si>
  <si>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</si>
  <si>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</si>
  <si>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</si>
  <si>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</si>
  <si>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</si>
  <si>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</si>
  <si>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</si>
  <si>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</si>
  <si>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</si>
  <si>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</si>
  <si>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</si>
  <si>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</si>
  <si>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</si>
  <si>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</si>
  <si>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</si>
  <si>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</si>
  <si>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</si>
  <si>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</si>
  <si>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天然铀储备</t>
  </si>
  <si>
    <t xml:space="preserve">    煤炭储备</t>
  </si>
  <si>
    <t xml:space="preserve">    成品油储备</t>
  </si>
  <si>
    <t xml:space="preserve">    天然气储备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</si>
  <si>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</si>
  <si>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</si>
  <si>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</si>
  <si>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</si>
  <si>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</si>
  <si>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</si>
  <si>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</si>
  <si>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</si>
  <si>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</si>
  <si>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</si>
  <si>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</si>
  <si>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</si>
  <si>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</si>
  <si>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</si>
  <si>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</si>
  <si>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</si>
  <si>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</si>
  <si>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</si>
  <si>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</si>
  <si>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</si>
  <si>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</si>
  <si>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</si>
  <si>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</si>
  <si>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</si>
  <si>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</si>
  <si>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</si>
  <si>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</si>
  <si>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</si>
  <si>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</si>
  <si>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</si>
  <si>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矿山安全</t>
  </si>
  <si>
    <t xml:space="preserve">    矿山安全监察事务</t>
  </si>
  <si>
    <t xml:space="preserve">    矿山应急救援事务</t>
  </si>
  <si>
    <t xml:space="preserve">    其他矿山安全支出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</si>
  <si>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</si>
  <si>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</si>
  <si>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</si>
  <si>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</si>
  <si>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</si>
  <si>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</si>
  <si>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</si>
  <si>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</si>
  <si>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</si>
  <si>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</si>
  <si>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</si>
  <si>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</si>
  <si>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</si>
  <si>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</si>
  <si>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</si>
  <si>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</si>
  <si>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</si>
  <si>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</si>
  <si>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</si>
  <si>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</si>
  <si>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>其他支出(类)</t>
  </si>
  <si>
    <t xml:space="preserve">  其他支出(款)</t>
  </si>
  <si>
    <t xml:space="preserve">    其他支出(项)</t>
  </si>
  <si>
    <t xml:space="preserve">  中央政府国内债务付息支出(款)</t>
  </si>
  <si>
    <t xml:space="preserve">    中央政府国内债务付息支出(项)</t>
  </si>
  <si>
    <t xml:space="preserve">  中央政府国外债务付息支出</t>
  </si>
  <si>
    <t xml:space="preserve">    中央政府境外发行主权债券付息支出</t>
  </si>
  <si>
    <t xml:space="preserve">    中央政府向外国政府借款付息支出</t>
  </si>
  <si>
    <t xml:space="preserve">    中央政府向国际金融组织借款付息支出</t>
  </si>
  <si>
    <t xml:space="preserve">    中央政府其他国外借款付息支出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</si>
  <si>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</si>
  <si>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</si>
  <si>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</si>
  <si>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</si>
  <si>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>债务发行费用支出</t>
  </si>
  <si>
    <t xml:space="preserve">  中央政府国内债务发行费用支出(款)</t>
  </si>
  <si>
    <t xml:space="preserve">    中央政府国内债务发行费用支出(项)</t>
  </si>
  <si>
    <t xml:space="preserve">  中央政府国外债务发行费用支出(款)</t>
  </si>
  <si>
    <t xml:space="preserve">    中央政府国外债务发行费用支出(项)</t>
  </si>
  <si>
    <t xml:space="preserve">  地方政府一般债务发行费用支出(款)</t>
  </si>
  <si>
    <t xml:space="preserve">    地方政府一般债务发行费用支出(项)</t>
  </si>
  <si>
    <t>2024年度祁阳市一般公共预算本级支出决算表</t>
  </si>
  <si>
    <t>2024年祁阳市一般公共预算支出经济分类明细表（草案）</t>
  </si>
  <si>
    <r>
      <rPr>
        <sz val="12"/>
        <rFont val="仿宋_GB2312"/>
        <charset val="134"/>
      </rPr>
      <t>单位</t>
    </r>
    <r>
      <rPr>
        <sz val="12"/>
        <rFont val="Times New Roman"/>
        <charset val="134"/>
      </rPr>
      <t>:</t>
    </r>
    <r>
      <rPr>
        <sz val="12"/>
        <rFont val="仿宋_GB2312"/>
        <charset val="134"/>
      </rPr>
      <t>万元</t>
    </r>
  </si>
  <si>
    <r>
      <rPr>
        <b/>
        <sz val="10"/>
        <rFont val="方正仿宋_GB2312"/>
        <charset val="134"/>
      </rPr>
      <t>科目名称</t>
    </r>
  </si>
  <si>
    <r>
      <rPr>
        <b/>
        <sz val="10"/>
        <rFont val="方正仿宋_GB2312"/>
        <charset val="0"/>
      </rPr>
      <t>预算数</t>
    </r>
  </si>
  <si>
    <r>
      <rPr>
        <b/>
        <sz val="10"/>
        <rFont val="方正仿宋_GB2312"/>
        <charset val="0"/>
      </rPr>
      <t>调整预算数</t>
    </r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</si>
  <si>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</si>
  <si>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</si>
  <si>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</si>
  <si>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</si>
  <si>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</si>
  <si>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</si>
  <si>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</si>
  <si>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</si>
  <si>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</si>
  <si>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</si>
  <si>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</si>
  <si>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</si>
  <si>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</si>
  <si>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</si>
  <si>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</si>
  <si>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</si>
  <si>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</si>
  <si>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</si>
  <si>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</si>
  <si>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</si>
  <si>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</si>
  <si>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</si>
  <si>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</si>
  <si>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</si>
  <si>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机关资本性支出(基本建设)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</si>
  <si>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</si>
  <si>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</si>
  <si>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</si>
  <si>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</si>
  <si>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</si>
  <si>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</t>
  </si>
  <si>
    <t xml:space="preserve">  资本性支出(基本建设)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</si>
  <si>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</si>
  <si>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</si>
  <si>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</si>
  <si>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</si>
  <si>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</si>
  <si>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资本金注入</t>
  </si>
  <si>
    <t xml:space="preserve">  资本金注入(基本建设)</t>
  </si>
  <si>
    <t xml:space="preserve">  政府投资基金股权投资</t>
  </si>
  <si>
    <t xml:space="preserve">  其他对企业资本性支出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</si>
  <si>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</si>
  <si>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</si>
  <si>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</si>
  <si>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</si>
  <si>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</si>
  <si>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其他对个人和家庭的补助</t>
  </si>
  <si>
    <t>对社会保障基金补助</t>
  </si>
  <si>
    <t xml:space="preserve">  对社会保险基金补助</t>
  </si>
  <si>
    <t xml:space="preserve">  对机关事业单位职业年金的补助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</si>
  <si>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</si>
  <si>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</si>
  <si>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</si>
  <si>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</si>
  <si>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</si>
  <si>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预备费及预留</t>
  </si>
  <si>
    <t xml:space="preserve">  预备费</t>
  </si>
  <si>
    <t xml:space="preserve">  预留</t>
  </si>
  <si>
    <t>其他支出</t>
  </si>
  <si>
    <t xml:space="preserve">  国家赔偿费用支出</t>
  </si>
  <si>
    <t xml:space="preserve">  对民间非营利组织和群众性自治组织补贴</t>
  </si>
  <si>
    <t xml:space="preserve">  经常性赠与</t>
  </si>
  <si>
    <t xml:space="preserve">  资本性赠与</t>
  </si>
  <si>
    <t>一般公共预算基本支出</t>
  </si>
  <si>
    <t>2024年度一般公共预算税收返还和转移支付决算分地区表</t>
  </si>
  <si>
    <t>地  区</t>
  </si>
  <si>
    <t>小计</t>
  </si>
  <si>
    <t>税收返还</t>
  </si>
  <si>
    <t>一般性转移支付</t>
  </si>
  <si>
    <t>专项转移支付</t>
  </si>
  <si>
    <t>祁阳市</t>
  </si>
  <si>
    <t>合       计</t>
  </si>
  <si>
    <t>2024年祁阳市一般公共预算税收返还及转移支付分项目决算表</t>
  </si>
  <si>
    <t>项目</t>
  </si>
  <si>
    <r>
      <rPr>
        <b/>
        <sz val="12"/>
        <rFont val="仿宋_GB2312"/>
        <charset val="134"/>
      </rPr>
      <t>决</t>
    </r>
    <r>
      <rPr>
        <b/>
        <sz val="12"/>
        <rFont val="Times New Roman"/>
        <charset val="134"/>
      </rPr>
      <t xml:space="preserve"> </t>
    </r>
    <r>
      <rPr>
        <b/>
        <sz val="12"/>
        <rFont val="仿宋_GB2312"/>
        <charset val="134"/>
      </rPr>
      <t>算</t>
    </r>
    <r>
      <rPr>
        <b/>
        <sz val="12"/>
        <rFont val="Times New Roman"/>
        <charset val="134"/>
      </rPr>
      <t xml:space="preserve"> </t>
    </r>
    <r>
      <rPr>
        <b/>
        <sz val="12"/>
        <rFont val="仿宋_GB2312"/>
        <charset val="134"/>
      </rPr>
      <t>数</t>
    </r>
  </si>
  <si>
    <t>上级补助收入</t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</si>
  <si>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返还性收入</t>
    </r>
  </si>
  <si>
    <t>1.增值税和消费税税收返还收入</t>
  </si>
  <si>
    <t>2.所得税基数返还收入</t>
  </si>
  <si>
    <t>3.成品油价格和税费改革税收返还收入</t>
  </si>
  <si>
    <t>4.增值税“五五分享”税收返还收入</t>
  </si>
  <si>
    <t>5.其他税收返还</t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</si>
  <si>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一般性转移支付收入</t>
    </r>
  </si>
  <si>
    <t>1.体制补助</t>
  </si>
  <si>
    <t>2.均衡性转移支付</t>
  </si>
  <si>
    <t>3.县级基本财力保障机制</t>
  </si>
  <si>
    <t>4.结算补助</t>
  </si>
  <si>
    <t>5.资源枯竭型城市转移支付</t>
  </si>
  <si>
    <t>6.企业事业单位划转补助收入</t>
  </si>
  <si>
    <t>7.产粮（油）大县奖励</t>
  </si>
  <si>
    <t>8.生态功能区转移支付</t>
  </si>
  <si>
    <t>9.固定数额补助</t>
  </si>
  <si>
    <t>10.革命老区转移支付</t>
  </si>
  <si>
    <t>11.巩固脱贫攻坚成果衔接乡村振兴转移支付收入</t>
  </si>
  <si>
    <t>12.一般公共服务共同财政事权转移支付收入</t>
  </si>
  <si>
    <t>13.公共安全共同财政事权转移支付收入</t>
  </si>
  <si>
    <t>14.教育共同财政事权转移支付收入</t>
  </si>
  <si>
    <t>15.科学技术共同财政事权转移支付收入</t>
  </si>
  <si>
    <t>16.文化旅游体育与传媒共同财政事权转移支付收入</t>
  </si>
  <si>
    <t>17.社会保障和就业共同财政事权转移支付收入</t>
  </si>
  <si>
    <t>18.医疗卫生共同财政事权转移支付收入</t>
  </si>
  <si>
    <t>19.节能环保共同财政事权转移支付收入</t>
  </si>
  <si>
    <t>20.农林水共同财政事权转移支付收入</t>
  </si>
  <si>
    <t>21.交通运输共同财政事权转移支付收入</t>
  </si>
  <si>
    <t>22.住房保障共同财政事权转移支付收入</t>
  </si>
  <si>
    <t>23.粮油物资储备共同财政事权转移支付收入</t>
  </si>
  <si>
    <t>24.灾害防治及应急管理共同财政事权转移支付收入</t>
  </si>
  <si>
    <t>25.其他一般性转移支付收入</t>
  </si>
  <si>
    <r>
      <rPr>
        <b/>
        <sz val="12"/>
        <rFont val="Times New Roman"/>
        <charset val="134"/>
      </rPr>
      <t xml:space="preserve">  </t>
    </r>
    <r>
      <rPr>
        <b/>
        <sz val="12"/>
        <rFont val="仿宋_GB2312"/>
        <charset val="134"/>
      </rPr>
      <t>专项转移支付收入</t>
    </r>
  </si>
  <si>
    <t>文化体育与传媒支出</t>
  </si>
  <si>
    <t>医疗卫生与计划生育支出</t>
  </si>
  <si>
    <t>资源勘探信息等支出</t>
  </si>
  <si>
    <t>国土海洋气象等支出</t>
  </si>
  <si>
    <t>2022年祁阳市一般公共预算对下税收返还及转移
支付分项目情况表</t>
  </si>
  <si>
    <t>无</t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</si>
  <si>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所得税基数返还收入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</si>
  <si>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成品油税费改革税收返还收入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</si>
  <si>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增值税税收返还收入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</si>
  <si>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消费税税收返还收入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</si>
  <si>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增值税</t>
    </r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五五分享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税收返还收入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</si>
  <si>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其他返还性收入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</si>
  <si>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体制补助收入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</si>
  <si>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均衡性转移支付收入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</si>
  <si>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县级基本财力保障机制奖补资金收入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</si>
  <si>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结算补助收入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</si>
  <si>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资源枯竭型城市转移支付补助收入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</si>
  <si>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企业事业单位划转补助收入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</si>
  <si>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产粮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油</t>
    </r>
    <r>
      <rPr>
        <sz val="12"/>
        <rFont val="Times New Roman"/>
        <charset val="134"/>
      </rPr>
      <t>)</t>
    </r>
    <r>
      <rPr>
        <sz val="12"/>
        <rFont val="仿宋_GB2312"/>
        <charset val="134"/>
      </rPr>
      <t>大县奖励资金收入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</si>
  <si>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重点生态功能区转移支付收入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</si>
  <si>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固定数额补助收入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</si>
  <si>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革命老区转移支付收入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</si>
  <si>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欠发达地区转移支付收入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</si>
  <si>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公共安全共同财政事权转移支付收入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</si>
  <si>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教育共同财政事权转移支付收入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</si>
  <si>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科学技术共同财政事权转移支付收入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</si>
  <si>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文化旅游体育与传媒共同财政事权转移支付收入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</si>
  <si>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社会保障和就业共同财政事权转移支付收入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</si>
  <si>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医疗卫生共同财政事权转移支付收入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</si>
  <si>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节能环保共同财政事权转移支付收入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</si>
  <si>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农林水共同财政事权转移支付收入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</si>
  <si>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交通运输共同财政事权转移支付收入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</si>
  <si>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住房保障共同财政事权转移支付收入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</si>
  <si>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粮油物资储备共同财政事权转移支付收入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</si>
  <si>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灾害防治及应急管理共同财政事权转移支付收入</t>
    </r>
    <r>
      <rPr>
        <sz val="12"/>
        <rFont val="Times New Roman"/>
        <charset val="134"/>
      </rPr>
      <t xml:space="preserve">  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</si>
  <si>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增值税留抵退税转移支付收入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</si>
  <si>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其他退税减税降费转移支付收入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</si>
  <si>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补充县区财力转移支付收入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</si>
  <si>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其他一般性转移支付收入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</si>
  <si>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一般公共服务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</si>
  <si>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国防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</si>
  <si>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公共安全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</si>
  <si>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教育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</si>
  <si>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科学技术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</si>
  <si>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文化旅游体育与传媒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</si>
  <si>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社会保障和就业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</si>
  <si>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卫生健康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</si>
  <si>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节能环保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</si>
  <si>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城乡社区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</si>
  <si>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农林水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</si>
  <si>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交通运输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</si>
  <si>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资源勘探工业信息等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</si>
  <si>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商业服务业等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</si>
  <si>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金融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</si>
  <si>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自然资源海洋气象等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</si>
  <si>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住房保障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</si>
  <si>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粮油物资储备</t>
    </r>
  </si>
  <si>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灾害防治及应急管理</t>
    </r>
  </si>
  <si>
    <r>
      <rPr>
        <sz val="12"/>
        <color theme="1"/>
        <rFont val="仿宋_GB2312"/>
        <charset val="134"/>
      </rPr>
      <t>注：祁阳市辖域内乡镇（街道）没有独立金库，对各乡镇（街道）视同市直部门安排预算，所以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_GB2312"/>
        <charset val="134"/>
      </rPr>
      <t>年度无对下级税收返还和转移支付。</t>
    </r>
  </si>
  <si>
    <t>2024年度一般公共预算对下税收返还和转移支付分地区情况表</t>
  </si>
  <si>
    <r>
      <rPr>
        <sz val="10"/>
        <rFont val="仿宋_GB2312"/>
        <charset val="134"/>
      </rPr>
      <t>单位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万元</t>
    </r>
  </si>
  <si>
    <r>
      <rPr>
        <b/>
        <sz val="11"/>
        <rFont val="仿宋_GB2312"/>
        <charset val="0"/>
      </rPr>
      <t>地</t>
    </r>
    <r>
      <rPr>
        <b/>
        <sz val="11"/>
        <rFont val="Times New Roman"/>
        <charset val="0"/>
      </rPr>
      <t xml:space="preserve">  </t>
    </r>
    <r>
      <rPr>
        <b/>
        <sz val="11"/>
        <rFont val="仿宋_GB2312"/>
        <charset val="134"/>
      </rPr>
      <t>区</t>
    </r>
  </si>
  <si>
    <r>
      <rPr>
        <b/>
        <sz val="11"/>
        <rFont val="仿宋_GB2312"/>
        <charset val="0"/>
      </rPr>
      <t>决算数</t>
    </r>
  </si>
  <si>
    <r>
      <rPr>
        <b/>
        <sz val="11"/>
        <rFont val="仿宋_GB2312"/>
        <charset val="134"/>
      </rPr>
      <t>小计</t>
    </r>
  </si>
  <si>
    <r>
      <rPr>
        <b/>
        <sz val="11"/>
        <rFont val="仿宋_GB2312"/>
        <charset val="0"/>
      </rPr>
      <t>税收返还</t>
    </r>
  </si>
  <si>
    <r>
      <rPr>
        <b/>
        <sz val="11"/>
        <rFont val="仿宋_GB2312"/>
        <charset val="0"/>
      </rPr>
      <t>一般性转移支付</t>
    </r>
  </si>
  <si>
    <r>
      <rPr>
        <b/>
        <sz val="11"/>
        <rFont val="仿宋_GB2312"/>
        <charset val="0"/>
      </rPr>
      <t>专项转移支付</t>
    </r>
  </si>
  <si>
    <r>
      <rPr>
        <b/>
        <sz val="11"/>
        <rFont val="仿宋_GB2312"/>
        <charset val="0"/>
      </rPr>
      <t>合</t>
    </r>
    <r>
      <rPr>
        <b/>
        <sz val="11"/>
        <rFont val="Times New Roman"/>
        <charset val="0"/>
      </rPr>
      <t xml:space="preserve">       </t>
    </r>
    <r>
      <rPr>
        <b/>
        <sz val="11"/>
        <rFont val="仿宋_GB2312"/>
        <charset val="134"/>
      </rPr>
      <t>计</t>
    </r>
  </si>
  <si>
    <t>注：祁阳市辖域内乡镇（街道）没有独立金库，对各乡镇（街道）视同市直部门安排预算，所以2024年度无对下级税收返还和转移支付。</t>
  </si>
  <si>
    <t>2024年度祁阳市政府性基金预算收支决算表</t>
  </si>
  <si>
    <t>政府性基金预算收入</t>
  </si>
  <si>
    <t>政府性基金预算支出</t>
  </si>
  <si>
    <t>政府性基金预算上级补助收入</t>
  </si>
  <si>
    <t>政府性基金预算补助下级支出</t>
  </si>
  <si>
    <t xml:space="preserve">  政府性基金转移支付收入</t>
  </si>
  <si>
    <t xml:space="preserve">  政府性基金转移支付支出</t>
  </si>
  <si>
    <t xml:space="preserve">  抗疫特别国债转移支付收入</t>
  </si>
  <si>
    <t xml:space="preserve">  抗疫特别国债转移支付支出</t>
  </si>
  <si>
    <t>政府性基金预算下级上解收入</t>
  </si>
  <si>
    <t>政府性基金预算上解上级支出</t>
  </si>
  <si>
    <t>政府性基金预算上年结余</t>
  </si>
  <si>
    <t>调入资金</t>
  </si>
  <si>
    <t>调出资金</t>
  </si>
  <si>
    <t xml:space="preserve">  一般公共预算调入</t>
  </si>
  <si>
    <t xml:space="preserve">  政府性基金预算调出资金</t>
  </si>
  <si>
    <t>债务收入</t>
  </si>
  <si>
    <t>债务还本支出</t>
  </si>
  <si>
    <t xml:space="preserve">  地方政府债务收入</t>
  </si>
  <si>
    <t xml:space="preserve">  地方政府专项债务还本支出</t>
  </si>
  <si>
    <t>债务转贷收入</t>
  </si>
  <si>
    <t>待偿债再融资专项债券结余</t>
  </si>
  <si>
    <t xml:space="preserve">    地方政府再融资专项债券收入</t>
  </si>
  <si>
    <t xml:space="preserve">    地方政府新增专项债券收入</t>
  </si>
  <si>
    <t>政府性基金预算年终结余</t>
  </si>
  <si>
    <t>收　　入　　总　　计　</t>
  </si>
  <si>
    <t>支　　出　　总　　计　</t>
  </si>
  <si>
    <t>2024年度祁阳市政府性基金预算收入决算表</t>
  </si>
  <si>
    <t>政府性基金收入(款)</t>
  </si>
  <si>
    <t xml:space="preserve">  农网还贷资金收入</t>
  </si>
  <si>
    <t xml:space="preserve">    中央农网还贷资金收入</t>
  </si>
  <si>
    <t xml:space="preserve">    地方农网还贷资金收入</t>
  </si>
  <si>
    <t xml:space="preserve">  铁路建设基金收入</t>
  </si>
  <si>
    <t xml:space="preserve">  民航发展基金收入</t>
  </si>
  <si>
    <t xml:space="preserve">  海南省高等级公路车辆通行附加费收入</t>
  </si>
  <si>
    <t xml:space="preserve">  旅游发展基金收入</t>
  </si>
  <si>
    <t xml:space="preserve">  国家电影事业发展专项资金收入</t>
  </si>
  <si>
    <t xml:space="preserve">  国有土地收益基金收入</t>
  </si>
  <si>
    <t xml:space="preserve">  农业土地开发资金收入</t>
  </si>
  <si>
    <t xml:space="preserve">  国有土地使用权出让收入</t>
  </si>
  <si>
    <t xml:space="preserve">    土地出让价款收入</t>
  </si>
  <si>
    <t xml:space="preserve">    补缴的土地价款</t>
  </si>
  <si>
    <t xml:space="preserve">    划拨土地收入</t>
  </si>
  <si>
    <t xml:space="preserve">    缴纳新增建设用地土地有偿使用费</t>
  </si>
  <si>
    <t xml:space="preserve">    其他土地出让收入</t>
  </si>
  <si>
    <t xml:space="preserve">  大中型水库移民后期扶持基金收入</t>
  </si>
  <si>
    <t xml:space="preserve">  大中型水库库区基金收入</t>
  </si>
  <si>
    <t xml:space="preserve">    中央大中型水库库区基金收入</t>
  </si>
  <si>
    <t xml:space="preserve">    地方大中型水库库区基金收入</t>
  </si>
  <si>
    <t xml:space="preserve">  三峡水库库区基金收入</t>
  </si>
  <si>
    <t xml:space="preserve">  中央特别国债经营基金收入</t>
  </si>
  <si>
    <t xml:space="preserve">  中央特别国债经营基金财务收入</t>
  </si>
  <si>
    <t xml:space="preserve">  彩票公益金收入</t>
  </si>
  <si>
    <t xml:space="preserve">    福利彩票公益金收入</t>
  </si>
  <si>
    <t xml:space="preserve">    体育彩票公益金收入</t>
  </si>
  <si>
    <t xml:space="preserve">  城市基础设施配套费收入</t>
  </si>
  <si>
    <t xml:space="preserve">  小型水库移民扶助基金收入</t>
  </si>
  <si>
    <t xml:space="preserve">  国家重大水利工程建设基金收入</t>
  </si>
  <si>
    <t xml:space="preserve">    中央重大水利工程建设资金</t>
  </si>
  <si>
    <t xml:space="preserve">    地方重大水利工程建设资金</t>
  </si>
  <si>
    <t xml:space="preserve">  车辆通行费</t>
  </si>
  <si>
    <t xml:space="preserve">  核电站乏燃料处理处置基金收入</t>
  </si>
  <si>
    <t xml:space="preserve">  可再生能源电价附加收入</t>
  </si>
  <si>
    <t xml:space="preserve">  船舶油污损害赔偿基金收入</t>
  </si>
  <si>
    <t xml:space="preserve">  废弃电器电子产品处理基金收入</t>
  </si>
  <si>
    <t xml:space="preserve">    税务部门征收的废弃电器电子产品处理基金收入</t>
  </si>
  <si>
    <t xml:space="preserve">    海关征收的废弃电器电子产品处理基金收入</t>
  </si>
  <si>
    <t xml:space="preserve">  污水处理费收入</t>
  </si>
  <si>
    <t xml:space="preserve">  彩票发行机构和彩票销售机构的业务费用</t>
  </si>
  <si>
    <t xml:space="preserve">    福利彩票发行机构的业务费用</t>
  </si>
  <si>
    <t xml:space="preserve">    体育彩票发行机构的业务费用</t>
  </si>
  <si>
    <t xml:space="preserve">    福利彩票销售机构的业务费用</t>
  </si>
  <si>
    <t xml:space="preserve">    体育彩票销售机构的业务费用</t>
  </si>
  <si>
    <t xml:space="preserve">    彩票兑奖周转金</t>
  </si>
  <si>
    <t xml:space="preserve">    彩票发行销售风险基金</t>
  </si>
  <si>
    <t xml:space="preserve">    彩票市场调控资金收入</t>
  </si>
  <si>
    <t xml:space="preserve">  抗疫特别国债财务基金收入</t>
  </si>
  <si>
    <t xml:space="preserve">  耕地保护考核奖惩基金收入</t>
  </si>
  <si>
    <t xml:space="preserve">  超长期特别国债财务基金收入</t>
  </si>
  <si>
    <t xml:space="preserve">  其他政府性基金收入</t>
  </si>
  <si>
    <t>专项债务对应项目专项收入</t>
  </si>
  <si>
    <t xml:space="preserve">  海南省高等级公路车辆通行附加费专项债务对应项目专项收入  </t>
  </si>
  <si>
    <t xml:space="preserve">  国家电影事业发展专项资金专项债务对应项目专项收入  </t>
  </si>
  <si>
    <t xml:space="preserve">  国有土地使用权出让金专项债务对应项目专项收入  </t>
  </si>
  <si>
    <t xml:space="preserve">    土地储备专项债券对应项目专项收入      </t>
  </si>
  <si>
    <t xml:space="preserve">    棚户区改造专项债券对应项目专项收入  </t>
  </si>
  <si>
    <t xml:space="preserve">    其他国有土地使用权出让金专项债务对应项目专项收入  </t>
  </si>
  <si>
    <t xml:space="preserve">  农业土地开发资金专项债务对应项目专项收入  </t>
  </si>
  <si>
    <t xml:space="preserve">  大中型水库库区基金专项债务对应项目专项收入  </t>
  </si>
  <si>
    <t xml:space="preserve">  城市基础设施配套费专项债务对应项目专项收入  </t>
  </si>
  <si>
    <t xml:space="preserve">  小型水库移民扶助基金专项债务对应项目专项收入  </t>
  </si>
  <si>
    <t xml:space="preserve">  国家重大水利工程建设基金专项债务对应项目专项收入  </t>
  </si>
  <si>
    <t xml:space="preserve">  车辆通行费专项债务对应项目专项收入  </t>
  </si>
  <si>
    <t xml:space="preserve">    政府收费公路专项债券对应项目专项收入  </t>
  </si>
  <si>
    <t xml:space="preserve">    其他车辆通行费专项债务对应项目专项收入  </t>
  </si>
  <si>
    <t xml:space="preserve">  污水处理费专项债务对应项目专项收入  </t>
  </si>
  <si>
    <t xml:space="preserve">  其他政府性基金专项债务对应项目专项收入  </t>
  </si>
  <si>
    <t xml:space="preserve">    其他地方自行试点项目收益专项债券对应项目专项收入  </t>
  </si>
  <si>
    <t xml:space="preserve">    其他政府性基金专项债务对应项目专项收入  </t>
  </si>
  <si>
    <t>2024年度祁阳市政府性基金预算支出决算表</t>
  </si>
  <si>
    <t xml:space="preserve">  超长期特别国债安排的支出</t>
  </si>
  <si>
    <t xml:space="preserve">  核电站乏燃料处理处置基金支出</t>
  </si>
  <si>
    <t xml:space="preserve">  国家电影事业发展专项资金安排的支出</t>
  </si>
  <si>
    <t xml:space="preserve">  旅游发展基金支出</t>
  </si>
  <si>
    <t xml:space="preserve">  国家电影事业发展专项资金对应专项债务收入安排的支出</t>
  </si>
  <si>
    <t xml:space="preserve">  可再生能源电价附加收入安排的支出</t>
  </si>
  <si>
    <t xml:space="preserve">  废弃电器电子产品处理基金支出</t>
  </si>
  <si>
    <t xml:space="preserve">  国有土地使用权出让收入安排的支出</t>
  </si>
  <si>
    <t xml:space="preserve">  国有土地收益基金安排的支出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</si>
  <si>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</si>
  <si>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</si>
  <si>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</si>
  <si>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 xml:space="preserve">  土地储备专项债券收入安排的支出  </t>
  </si>
  <si>
    <t xml:space="preserve">  棚户区改造专项债券收入安排的支出  </t>
  </si>
  <si>
    <t xml:space="preserve">  城市基础设施配套费对应专项债务收入安排的支出  </t>
  </si>
  <si>
    <t xml:space="preserve">  污水处理费对应专项债务收入安排的支出  </t>
  </si>
  <si>
    <t xml:space="preserve">  国有土地使用权出让收入对应专项债务收入安排的支出  </t>
  </si>
  <si>
    <t xml:space="preserve">  大中型水库库区基金安排的支出</t>
  </si>
  <si>
    <t xml:space="preserve">  三峡水库库区基金支出</t>
  </si>
  <si>
    <t xml:space="preserve">  国家重大水利工程建设基金安排的支出</t>
  </si>
  <si>
    <t xml:space="preserve">  大中型水库库区基金对应专项债务收入安排的支出  </t>
  </si>
  <si>
    <t xml:space="preserve">  国家重大水利工程建设基金对应专项债务收入安排的支出  </t>
  </si>
  <si>
    <t xml:space="preserve">  大中型水库移民后期扶持基金支出</t>
  </si>
  <si>
    <t xml:space="preserve">  小型水库移民扶助基金安排的支出</t>
  </si>
  <si>
    <t xml:space="preserve">  小型水库移民扶助基金对应专项债务收入安排的支出</t>
  </si>
  <si>
    <t xml:space="preserve">  海南省高等级公路车辆通行附加费安排的支出</t>
  </si>
  <si>
    <t xml:space="preserve">  车辆通行费安排的支出</t>
  </si>
  <si>
    <t xml:space="preserve">  铁路建设基金支出</t>
  </si>
  <si>
    <t xml:space="preserve">  船舶油污损害赔偿基金支出</t>
  </si>
  <si>
    <t xml:space="preserve">  民航发展基金支出</t>
  </si>
  <si>
    <t xml:space="preserve">  海南省高等级公路车辆通行附加费对应专项债务收入安排的支出  </t>
  </si>
  <si>
    <t xml:space="preserve">  政府收费公路专项债券收入安排的支出  </t>
  </si>
  <si>
    <t xml:space="preserve">  车辆通行费对应专项债务收入安排的支出  </t>
  </si>
  <si>
    <t xml:space="preserve">  农网还贷资金支出</t>
  </si>
  <si>
    <t xml:space="preserve">    中央特别国债经营基金支出</t>
  </si>
  <si>
    <t xml:space="preserve">    中央特别国债经营基金财务支出</t>
  </si>
  <si>
    <t xml:space="preserve">  耕地保护考核奖惩基金支出</t>
  </si>
  <si>
    <t xml:space="preserve">  用超长期特别国债收入安排的支出</t>
  </si>
  <si>
    <t xml:space="preserve">  其他政府性基金及对应专项债务收入安排的支出</t>
  </si>
  <si>
    <t xml:space="preserve">  彩票发行销售机构业务费安排的支出</t>
  </si>
  <si>
    <t xml:space="preserve">  抗疫特别国债财务基金支出</t>
  </si>
  <si>
    <t xml:space="preserve">  超长期特别国债财务基金支出</t>
  </si>
  <si>
    <t xml:space="preserve">  彩票公益金安排的支出</t>
  </si>
  <si>
    <t xml:space="preserve">  超长期特别国债安排的其他支出</t>
  </si>
  <si>
    <t>抗疫特别国债安排的支出</t>
  </si>
  <si>
    <t xml:space="preserve">  抗疫相关支出</t>
  </si>
  <si>
    <t>2024年度祁阳市本级政府性基金预算支出决算表</t>
  </si>
  <si>
    <t>2024年祁阳市政府性基金转移支付分项目决算表</t>
  </si>
  <si>
    <r>
      <rPr>
        <b/>
        <sz val="12"/>
        <color theme="1"/>
        <rFont val="仿宋_GB2312"/>
        <charset val="134"/>
      </rPr>
      <t>支</t>
    </r>
    <r>
      <rPr>
        <b/>
        <sz val="12"/>
        <color theme="1"/>
        <rFont val="Times New Roman"/>
        <charset val="134"/>
      </rPr>
      <t xml:space="preserve">      </t>
    </r>
    <r>
      <rPr>
        <b/>
        <sz val="12"/>
        <color theme="1"/>
        <rFont val="仿宋_GB2312"/>
        <charset val="134"/>
      </rPr>
      <t>出</t>
    </r>
  </si>
  <si>
    <t xml:space="preserve">    科学技术</t>
  </si>
  <si>
    <t xml:space="preserve">    文化旅游体育与传媒</t>
  </si>
  <si>
    <t xml:space="preserve">    社会保障和就业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</si>
  <si>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</si>
  <si>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</si>
  <si>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</si>
  <si>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</si>
  <si>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资源勘探工业信息等</t>
  </si>
  <si>
    <t xml:space="preserve">    自然资源海洋气象等</t>
  </si>
  <si>
    <t xml:space="preserve">    超长期特别国债转移支付收入</t>
  </si>
  <si>
    <t>政府性基金转移支付合计</t>
  </si>
  <si>
    <t>2024年度政府性基金对下转移支付收入决算
分项目情况表</t>
  </si>
  <si>
    <t>核电站乏燃料处理处置基金收入</t>
  </si>
  <si>
    <t>国家电影事业发展专项资金相关收入</t>
  </si>
  <si>
    <t>旅游发展基金收入</t>
  </si>
  <si>
    <t>大中型水库移民后期扶持基金收入</t>
  </si>
  <si>
    <t>小型水库移民扶助基金相关收入</t>
  </si>
  <si>
    <t>可再生能源电价附加收入</t>
  </si>
  <si>
    <t>废弃电器电子产品处理基金收入</t>
  </si>
  <si>
    <t>国有土地使用权出让相关收入</t>
  </si>
  <si>
    <t>国有土地收益基金相关收入</t>
  </si>
  <si>
    <t>农业土地开发资金相关收入</t>
  </si>
  <si>
    <t>城市基础设施配套费相关收入</t>
  </si>
  <si>
    <t>污水处理费相关收入</t>
  </si>
  <si>
    <t>大中型水库库区基金相关收入</t>
  </si>
  <si>
    <t>三峡水库库区基金收入</t>
  </si>
  <si>
    <t>国家重大水利工程建设基金相关收入</t>
  </si>
  <si>
    <t>海南省高等级公路车辆通行附加费相关收入</t>
  </si>
  <si>
    <t>车辆通行费相关收入</t>
  </si>
  <si>
    <t>铁路建设基金收入</t>
  </si>
  <si>
    <t>船舶油污损害赔偿基金收入</t>
  </si>
  <si>
    <t>民航发展基金收入</t>
  </si>
  <si>
    <t>农网还贷资金收入</t>
  </si>
  <si>
    <t>中央特别国债经营基金收入</t>
  </si>
  <si>
    <t>中央特别国债经营基金财务收入</t>
  </si>
  <si>
    <t>彩票发行机构和彩票销售机构的业务费用</t>
  </si>
  <si>
    <t>彩票公益金收入</t>
  </si>
  <si>
    <t>注：祁阳市辖域内乡镇（街道）没有独立金库，对各乡镇（街道）视同市直部门安排预算，所以2024年度无对下级转移支付。</t>
  </si>
  <si>
    <t>2024年度政府性基金对下转移支付决算分地区决算表</t>
  </si>
  <si>
    <r>
      <rPr>
        <sz val="12"/>
        <rFont val="Times New Roman"/>
        <charset val="134"/>
      </rPr>
      <t xml:space="preserve">                                                                                                               </t>
    </r>
    <r>
      <rPr>
        <sz val="12"/>
        <rFont val="仿宋_GB2312"/>
        <charset val="134"/>
      </rPr>
      <t>单位</t>
    </r>
    <r>
      <rPr>
        <sz val="12"/>
        <rFont val="Times New Roman"/>
        <charset val="134"/>
      </rPr>
      <t>:</t>
    </r>
    <r>
      <rPr>
        <sz val="12"/>
        <rFont val="仿宋_GB2312"/>
        <charset val="134"/>
      </rPr>
      <t>万元</t>
    </r>
  </si>
  <si>
    <r>
      <rPr>
        <b/>
        <sz val="12"/>
        <rFont val="仿宋_GB2312"/>
        <charset val="0"/>
      </rPr>
      <t>地</t>
    </r>
    <r>
      <rPr>
        <b/>
        <sz val="12"/>
        <rFont val="Times New Roman"/>
        <charset val="0"/>
      </rPr>
      <t xml:space="preserve">  </t>
    </r>
    <r>
      <rPr>
        <b/>
        <sz val="12"/>
        <rFont val="仿宋_GB2312"/>
        <charset val="134"/>
      </rPr>
      <t>区</t>
    </r>
  </si>
  <si>
    <t>科学技术</t>
  </si>
  <si>
    <t>文化旅游体育与传媒</t>
  </si>
  <si>
    <t>社会保障和就业</t>
  </si>
  <si>
    <t>节能环保</t>
  </si>
  <si>
    <t>城乡社区</t>
  </si>
  <si>
    <t>农林水</t>
  </si>
  <si>
    <t>交通运输</t>
  </si>
  <si>
    <t>资源勘探工业信息等</t>
  </si>
  <si>
    <t>其他收入</t>
  </si>
  <si>
    <r>
      <rPr>
        <b/>
        <sz val="12"/>
        <rFont val="仿宋_GB2312"/>
        <charset val="0"/>
      </rPr>
      <t>合</t>
    </r>
    <r>
      <rPr>
        <b/>
        <sz val="12"/>
        <rFont val="Times New Roman"/>
        <charset val="0"/>
      </rPr>
      <t xml:space="preserve">       </t>
    </r>
    <r>
      <rPr>
        <b/>
        <sz val="12"/>
        <rFont val="仿宋_GB2312"/>
        <charset val="134"/>
      </rPr>
      <t>计</t>
    </r>
  </si>
  <si>
    <t>2024年度祁阳市社会保险基金预算收支决算表</t>
  </si>
  <si>
    <t>项    目</t>
  </si>
  <si>
    <t>合计</t>
  </si>
  <si>
    <t>城乡居民基本养老保险基金</t>
  </si>
  <si>
    <t>机关事业单位基本养老保险基金</t>
  </si>
  <si>
    <t>一、收入</t>
  </si>
  <si>
    <t xml:space="preserve">   其中:社会保险费收入</t>
  </si>
  <si>
    <t xml:space="preserve">        财政补贴收入</t>
  </si>
  <si>
    <t xml:space="preserve">        利息收入</t>
  </si>
  <si>
    <t xml:space="preserve">        委托投资收益</t>
  </si>
  <si>
    <t xml:space="preserve">        转移收入</t>
  </si>
  <si>
    <t xml:space="preserve">        其他收入</t>
  </si>
  <si>
    <t xml:space="preserve">        上级补助收入</t>
  </si>
  <si>
    <t>二、支出</t>
  </si>
  <si>
    <t xml:space="preserve">   其中:社会保险待遇支出</t>
  </si>
  <si>
    <t xml:space="preserve">        丧葬抚恤补助支出</t>
  </si>
  <si>
    <t xml:space="preserve">        稳岗返还支出</t>
  </si>
  <si>
    <t xml:space="preserve">        大病保险支出</t>
  </si>
  <si>
    <t xml:space="preserve">        转移支出</t>
  </si>
  <si>
    <t xml:space="preserve">        其他支出</t>
  </si>
  <si>
    <t xml:space="preserve">        上解支出</t>
  </si>
  <si>
    <t>三、本年收支结余</t>
  </si>
  <si>
    <t>四、年末滚存结余</t>
  </si>
  <si>
    <t>说明：①企业职工基本养老保险基金从2019月6月1日起由省级统一发放，由省统筹。②职工医保基金、城乡居民医保基金、工伤保险基金、失业保险基金为市级统筹的基金项目。</t>
  </si>
  <si>
    <t>2024年度祁阳市国有资本经营预算收入决算表</t>
  </si>
  <si>
    <t>国有资本经营预算收入</t>
  </si>
  <si>
    <t>国有资本经营预算上级补助收入</t>
  </si>
  <si>
    <t>国有资本经营预算下级上解收入</t>
  </si>
  <si>
    <t>国有资本经营预算上年结余</t>
  </si>
  <si>
    <t>国有资本经营预算省补助计划单列市收入</t>
  </si>
  <si>
    <t>国有资本经营预算计划单列市上解省收入</t>
  </si>
  <si>
    <t>收  入  总  计</t>
  </si>
  <si>
    <t>2024年度祁阳市国有资本经营预算支出决算表</t>
  </si>
  <si>
    <t>国有资本经营预算支出</t>
  </si>
  <si>
    <t>国有资本经营预算补助下级支出</t>
  </si>
  <si>
    <t>国有资本经营预算上解上级支出</t>
  </si>
  <si>
    <t>国有资本经营预算调出资金</t>
  </si>
  <si>
    <t>国有资本经营预算省补助计划单列市支出</t>
  </si>
  <si>
    <t>国有资本经营预算计划单列市上解省支出</t>
  </si>
  <si>
    <t>国有资本经营预算年终结余</t>
  </si>
  <si>
    <t>支  出  总  计</t>
  </si>
  <si>
    <t>2024年度祁阳市本级国有资本经营预算支出决算表</t>
  </si>
  <si>
    <t>2024年度祁阳市国有资本经营预算对下转移
支付分项目情况表</t>
  </si>
  <si>
    <t>解决历史遗留问题及改革成本支出</t>
  </si>
  <si>
    <t>无数据</t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</si>
  <si>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厂办大集体改革支出</t>
    </r>
  </si>
  <si>
    <r>
      <rPr>
        <sz val="12"/>
        <rFont val="Times New Roman"/>
        <charset val="134"/>
      </rPr>
      <t xml:space="preserve">  “</t>
    </r>
    <r>
      <rPr>
        <sz val="12"/>
        <rFont val="仿宋_GB2312"/>
        <charset val="134"/>
      </rPr>
      <t>三供一业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移交补助支出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</si>
  <si>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国有企业办职教幼教补助支出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</si>
  <si>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国有企业办公共服务机构移交补助支出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</si>
  <si>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国有企业退休人员社会化管理补助支出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</si>
  <si>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国有企业棚户区改造支出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</si>
  <si>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国有企业改革成本支出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</si>
  <si>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离休干部医药费补助支出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</si>
  <si>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金融企业改革性支出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</si>
  <si>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其他解决历史遗留问题及改革成本支出</t>
    </r>
  </si>
  <si>
    <t>国有企业资本金注入</t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</si>
  <si>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国有经济结构调整支出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</si>
  <si>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公益性设施投资支出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</si>
  <si>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前瞻性战略性产业发展支出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</si>
  <si>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生态环境保护支出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</si>
  <si>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支持科技进步支出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</si>
  <si>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保障国家经济安全支出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</si>
  <si>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对外投资合作支出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</si>
  <si>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金融企业资本性支出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</si>
  <si>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其他国有企业资本金注入</t>
    </r>
  </si>
  <si>
    <r>
      <rPr>
        <sz val="12"/>
        <rFont val="仿宋_GB2312"/>
        <charset val="134"/>
      </rPr>
      <t>国有企业政策性补贴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款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</si>
  <si>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国有企业政策性补贴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项</t>
    </r>
    <r>
      <rPr>
        <sz val="12"/>
        <rFont val="Times New Roman"/>
        <charset val="134"/>
      </rPr>
      <t>)</t>
    </r>
  </si>
  <si>
    <r>
      <rPr>
        <sz val="12"/>
        <rFont val="仿宋_GB2312"/>
        <charset val="134"/>
      </rPr>
      <t>其他国有资本经营预算支出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款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</si>
  <si>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 xml:space="preserve">  </t>
    </r>
    <r>
      <rPr>
        <sz val="12"/>
        <rFont val="仿宋_GB2312"/>
        <charset val="134"/>
      </rPr>
      <t>其他国有资本经营预算支出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项</t>
    </r>
    <r>
      <rPr>
        <sz val="12"/>
        <rFont val="Times New Roman"/>
        <charset val="134"/>
      </rPr>
      <t>)</t>
    </r>
  </si>
  <si>
    <r>
      <rPr>
        <sz val="12"/>
        <rFont val="仿宋_GB2312"/>
        <charset val="134"/>
      </rPr>
      <t>本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支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出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合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计</t>
    </r>
  </si>
  <si>
    <t>注：祁阳市辖域内乡镇（街道）没有独立金库，对各乡镇（街道）视同市直部门安排预算，所以2024年度无对转移支付。</t>
  </si>
  <si>
    <t>2024年度祁阳市国有资本经营预算对下转移
支付分地区情况表</t>
  </si>
  <si>
    <t>地区</t>
  </si>
  <si>
    <t>执行数</t>
  </si>
  <si>
    <t>2024年祁阳市地方政府一般债务限额和余额情况表</t>
  </si>
  <si>
    <t>单位：亿元</t>
  </si>
  <si>
    <t>债务限额</t>
  </si>
  <si>
    <t>债务余额</t>
  </si>
  <si>
    <t>2024年</t>
  </si>
  <si>
    <r>
      <rPr>
        <b/>
        <sz val="12"/>
        <rFont val="仿宋_GB2312"/>
        <charset val="134"/>
      </rPr>
      <t>2023</t>
    </r>
    <r>
      <rPr>
        <sz val="10"/>
        <rFont val="宋体"/>
        <charset val="134"/>
      </rPr>
      <t>年</t>
    </r>
  </si>
  <si>
    <t>2024年祁阳市地方政府专项债务限额和余额情况表</t>
  </si>
  <si>
    <t>2024年地方政府债务发行及还本付息
决算情况表</t>
  </si>
  <si>
    <t>金额</t>
  </si>
  <si>
    <t>一、2024年地方政府债务发行决算数</t>
  </si>
  <si>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新增一般债券发行额</t>
    </r>
  </si>
  <si>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再融资一般债券发行额</t>
    </r>
  </si>
  <si>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新增专项债券发行额</t>
    </r>
  </si>
  <si>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再融资专项债券发行额</t>
    </r>
  </si>
  <si>
    <t>二、2024年地方政府债务还本决算数</t>
  </si>
  <si>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一般债务</t>
    </r>
  </si>
  <si>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专项债务</t>
    </r>
  </si>
  <si>
    <t>三、2024年地方政府债务付息决算数</t>
  </si>
  <si>
    <t>2024年新增地方政府债券资金安排方案</t>
  </si>
  <si>
    <t>序号</t>
  </si>
  <si>
    <t>项目名称</t>
  </si>
  <si>
    <t>一、一般债券</t>
  </si>
  <si>
    <t>（一）已列入年初预算支出</t>
  </si>
  <si>
    <t>浯溪电站坝桥分离湘江大桥工程</t>
  </si>
  <si>
    <t>（二）新增安排一般预算支出</t>
  </si>
  <si>
    <t>国省干线、农村公路</t>
  </si>
  <si>
    <t>农产品产地安全质量提升工程</t>
  </si>
  <si>
    <t>二、专项债券</t>
  </si>
  <si>
    <t>新增安排基金预算支出</t>
  </si>
  <si>
    <t>祁阳市人民医院新院慢性病综合治疗大楼建设项目</t>
  </si>
  <si>
    <t>祁阳市公办幼儿园新建及改建项目</t>
  </si>
  <si>
    <t>祁阳市城乡生活垃圾分类及收运体系一体化建设项目</t>
  </si>
  <si>
    <t>祁阳市新城片区农贸市场标准化建设项目</t>
  </si>
  <si>
    <r>
      <rPr>
        <sz val="12"/>
        <color indexed="8"/>
        <rFont val="仿宋_GB2312"/>
        <charset val="134"/>
      </rPr>
      <t>祁阳市浯溪碑林创</t>
    </r>
    <r>
      <rPr>
        <sz val="11"/>
        <color rgb="FF000000"/>
        <rFont val="Times New Roman"/>
        <charset val="134"/>
      </rPr>
      <t>5A</t>
    </r>
    <r>
      <rPr>
        <sz val="11"/>
        <color rgb="FF000000"/>
        <rFont val="仿宋_GB2312"/>
        <charset val="134"/>
      </rPr>
      <t>景区建设项目（一期）</t>
    </r>
  </si>
  <si>
    <t>祁阳市托育综合服务中心建设项目</t>
  </si>
  <si>
    <t>祁阳市养老服务体系建设项目</t>
  </si>
  <si>
    <t>祁阳高新区智能制造产业园（二期）及配套设施建设项目</t>
  </si>
  <si>
    <t>祁阳高标准油茶种植示范基地建设项目</t>
  </si>
  <si>
    <t>祁阳浯溪碑林风景名胜区旅游基础设施建设项目</t>
  </si>
  <si>
    <t>祁阳县城乡供水一体化（二期）工程项目</t>
  </si>
  <si>
    <r>
      <rPr>
        <sz val="12"/>
        <color indexed="8"/>
        <rFont val="仿宋_GB2312"/>
        <charset val="134"/>
      </rPr>
      <t>祁阳市科技工业园污水处理厂扩建（二期）工程</t>
    </r>
    <r>
      <rPr>
        <sz val="11"/>
        <color rgb="FF000000"/>
        <rFont val="仿宋_GB2312"/>
        <charset val="134"/>
      </rPr>
      <t>项目</t>
    </r>
    <r>
      <rPr>
        <sz val="11"/>
        <color rgb="FF000000"/>
        <rFont val="仿宋_GB2312"/>
        <charset val="134"/>
      </rPr>
      <t>（祁阳高新区白水片区）</t>
    </r>
  </si>
  <si>
    <r>
      <rPr>
        <sz val="12"/>
        <color indexed="8"/>
        <rFont val="仿宋_GB2312"/>
        <charset val="134"/>
      </rPr>
      <t>祁阳县城区道路建设工程</t>
    </r>
    <r>
      <rPr>
        <sz val="11"/>
        <color rgb="FF000000"/>
        <rFont val="仿宋_GB2312"/>
        <charset val="134"/>
      </rPr>
      <t>项目</t>
    </r>
  </si>
  <si>
    <t>灌水项目</t>
  </si>
  <si>
    <t>祁阳县望浯园棚户区改造项目</t>
  </si>
  <si>
    <t>湘江河道治理项目（一期）</t>
  </si>
  <si>
    <t>卢家甸棚户区改造项目（二期）</t>
  </si>
  <si>
    <t>祁阳县整体城镇化项目</t>
  </si>
  <si>
    <t>祁阳县原种场棚户区改造项目</t>
  </si>
  <si>
    <t>祁阳市2024年度一般公共预算财政拨款“三公”经费支出决算表</t>
  </si>
  <si>
    <t>因公出国（境）费</t>
  </si>
  <si>
    <t>公务用车购置及运行费</t>
  </si>
  <si>
    <t>公务接待费</t>
  </si>
  <si>
    <t/>
  </si>
  <si>
    <t>公务用车购置费</t>
  </si>
  <si>
    <t>公务用车运行费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</si>
</sst>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83">
    <font>
      <sz val="12"/>
      <name val="宋体"/>
      <charset val="134"/>
    </font>
    <font>
      <sz val="12"/>
      <name val="Times New Roman"/>
      <charset val="134"/>
    </font>
    <font>
      <sz val="20"/>
      <name val="方正小标宋简体"/>
      <charset val="134"/>
    </font>
    <font>
      <b/>
      <sz val="12"/>
      <name val="Times New Roman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Times New Roman"/>
      <charset val="134"/>
    </font>
    <font>
      <sz val="10"/>
      <name val="Times New Roman"/>
      <charset val="134"/>
    </font>
    <font>
      <sz val="20"/>
      <color theme="1"/>
      <name val="方正小标宋简体"/>
      <charset val="134"/>
    </font>
    <font>
      <b/>
      <sz val="12"/>
      <color theme="1"/>
      <name val="仿宋_GB2312"/>
      <charset val="134"/>
    </font>
    <font>
      <b/>
      <sz val="12"/>
      <color theme="1"/>
      <name val="Times New Roman"/>
      <charset val="134"/>
    </font>
    <font>
      <b/>
      <sz val="12"/>
      <name val="仿宋_GB2312"/>
      <charset val="134"/>
    </font>
    <font>
      <b/>
      <sz val="16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0"/>
    </font>
    <font>
      <b/>
      <sz val="12"/>
      <name val="仿宋_GB2312"/>
      <charset val="0"/>
    </font>
    <font>
      <sz val="12"/>
      <color theme="1"/>
      <name val="仿宋_GB2312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12"/>
      <name val="宋体"/>
      <charset val="134"/>
    </font>
    <font>
      <b/>
      <sz val="12"/>
      <name val="Times New Roman"/>
      <charset val="0"/>
    </font>
    <font>
      <sz val="12"/>
      <name val="仿宋_GB2312"/>
      <charset val="0"/>
    </font>
    <font>
      <sz val="20"/>
      <name val="方正小标宋简体"/>
      <charset val="0"/>
    </font>
    <font>
      <sz val="11"/>
      <color theme="1"/>
      <name val="Times New Roman"/>
      <charset val="134"/>
    </font>
    <font>
      <b/>
      <sz val="11"/>
      <name val="Times New Roman"/>
      <charset val="0"/>
    </font>
    <font>
      <b/>
      <sz val="11"/>
      <name val="Times New Roman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name val="Times New Roman"/>
      <charset val="0"/>
    </font>
    <font>
      <b/>
      <sz val="16"/>
      <name val="宋体"/>
      <charset val="134"/>
    </font>
    <font>
      <sz val="12"/>
      <color rgb="FF000000"/>
      <name val="宋体"/>
      <charset val="134"/>
    </font>
    <font>
      <sz val="18"/>
      <name val="方正小标宋简体"/>
      <charset val="134"/>
    </font>
    <font>
      <b/>
      <sz val="10"/>
      <name val="Times New Roman"/>
      <charset val="0"/>
    </font>
    <font>
      <b/>
      <sz val="10"/>
      <name val="方正仿宋_GB2312"/>
      <charset val="134"/>
    </font>
    <font>
      <sz val="18"/>
      <name val="方正大标宋简体"/>
      <charset val="134"/>
    </font>
    <font>
      <sz val="10"/>
      <name val="方正仿宋_GB2312"/>
      <charset val="134"/>
    </font>
    <font>
      <b/>
      <sz val="10"/>
      <name val="仿宋_GB2312"/>
      <charset val="0"/>
    </font>
    <font>
      <b/>
      <sz val="9"/>
      <name val="Times New Roman"/>
      <charset val="0"/>
    </font>
    <font>
      <b/>
      <sz val="9"/>
      <name val="方正仿宋_GB2312"/>
      <charset val="0"/>
    </font>
    <font>
      <sz val="10"/>
      <name val="Times New Roman"/>
      <charset val="0"/>
    </font>
    <font>
      <b/>
      <sz val="10"/>
      <name val="仿宋"/>
      <charset val="134"/>
    </font>
    <font>
      <b/>
      <sz val="10"/>
      <name val="仿宋"/>
      <charset val="0"/>
    </font>
    <font>
      <sz val="10"/>
      <name val="方正仿宋_GB2312"/>
      <charset val="0"/>
    </font>
    <font>
      <b/>
      <sz val="10"/>
      <name val="方正仿宋_GB2312"/>
      <charset val="0"/>
    </font>
    <font>
      <sz val="20"/>
      <color rgb="FF000000"/>
      <name val="方正小标宋简体"/>
      <charset val="134"/>
    </font>
    <font>
      <sz val="12"/>
      <color indexed="0"/>
      <name val="宋体"/>
      <charset val="134"/>
    </font>
    <font>
      <sz val="12"/>
      <color indexed="0"/>
      <name val="黑体"/>
      <charset val="134"/>
    </font>
    <font>
      <sz val="47"/>
      <color rgb="FF000000"/>
      <name val="隶书"/>
      <charset val="134"/>
    </font>
    <font>
      <sz val="47"/>
      <color indexed="0"/>
      <name val="隶书"/>
      <charset val="134"/>
    </font>
    <font>
      <sz val="36"/>
      <color indexed="0"/>
      <name val="楷体_GB2312"/>
      <charset val="134"/>
    </font>
    <font>
      <sz val="28"/>
      <color indexed="0"/>
      <name val="楷体_GB2312"/>
      <charset val="134"/>
    </font>
    <font>
      <sz val="24"/>
      <color indexed="0"/>
      <name val="楷体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仿宋"/>
      <charset val="134"/>
    </font>
    <font>
      <b/>
      <sz val="11"/>
      <name val="仿宋_GB2312"/>
      <charset val="0"/>
    </font>
    <font>
      <sz val="11"/>
      <color rgb="FF000000"/>
      <name val="仿宋_GB2312"/>
      <charset val="134"/>
    </font>
    <font>
      <b/>
      <sz val="11"/>
      <name val="仿宋_GB2312"/>
      <charset val="134"/>
    </font>
    <font>
      <b/>
      <sz val="10"/>
      <name val="仿宋_GB2312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1"/>
      <color rgb="FF000000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54" fillId="0" borderId="0" applyFont="0" applyFill="0" applyBorder="0" applyAlignment="0" applyProtection="0">
      <alignment vertical="center"/>
    </xf>
    <xf numFmtId="44" fontId="54" fillId="0" borderId="0" applyFont="0" applyFill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2" fontId="54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5" borderId="16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6" borderId="19" applyNumberFormat="0" applyAlignment="0" applyProtection="0">
      <alignment vertical="center"/>
    </xf>
    <xf numFmtId="0" fontId="64" fillId="7" borderId="20" applyNumberFormat="0" applyAlignment="0" applyProtection="0">
      <alignment vertical="center"/>
    </xf>
    <xf numFmtId="0" fontId="65" fillId="7" borderId="19" applyNumberFormat="0" applyAlignment="0" applyProtection="0">
      <alignment vertical="center"/>
    </xf>
    <xf numFmtId="0" fontId="66" fillId="8" borderId="21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68" fillId="0" borderId="23" applyNumberFormat="0" applyFill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3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54" fillId="0" borderId="0"/>
    <xf numFmtId="0" fontId="54" fillId="0" borderId="0">
      <alignment vertical="center"/>
    </xf>
    <xf numFmtId="0" fontId="74" fillId="0" borderId="0">
      <alignment vertical="center"/>
    </xf>
  </cellStyleXfs>
  <cellXfs count="30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Fill="1" applyAlignment="1"/>
    <xf numFmtId="0" fontId="2" fillId="0" borderId="0" xfId="53" applyFont="1" applyFill="1" applyBorder="1" applyAlignment="1">
      <alignment horizontal="center" vertical="center" wrapText="1"/>
    </xf>
    <xf numFmtId="0" fontId="6" fillId="0" borderId="0" xfId="53" applyFont="1" applyFill="1">
      <alignment vertical="center"/>
    </xf>
    <xf numFmtId="0" fontId="4" fillId="0" borderId="0" xfId="53" applyFont="1" applyFill="1" applyBorder="1" applyAlignment="1">
      <alignment horizontal="right" vertical="center" wrapText="1"/>
    </xf>
    <xf numFmtId="0" fontId="11" fillId="0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left" vertical="center" wrapText="1"/>
    </xf>
    <xf numFmtId="177" fontId="1" fillId="0" borderId="1" xfId="53" applyNumberFormat="1" applyFont="1" applyFill="1" applyBorder="1" applyAlignment="1">
      <alignment horizontal="right" vertical="center" wrapText="1"/>
    </xf>
    <xf numFmtId="0" fontId="1" fillId="0" borderId="1" xfId="53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7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/>
    <xf numFmtId="0" fontId="1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2" fillId="0" borderId="0" xfId="0" applyNumberFormat="1" applyFont="1" applyFill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right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3" fontId="0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3" fontId="1" fillId="0" borderId="1" xfId="0" applyNumberFormat="1" applyFont="1" applyFill="1" applyBorder="1" applyAlignment="1" applyProtection="1">
      <alignment horizontal="center" vertical="center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left" vertical="center"/>
    </xf>
    <xf numFmtId="3" fontId="1" fillId="0" borderId="5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8" fillId="0" borderId="0" xfId="0" applyFont="1" applyFill="1" applyBorder="1" applyAlignment="1">
      <alignment horizontal="right"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3" fontId="7" fillId="0" borderId="1" xfId="0" applyNumberFormat="1" applyFont="1" applyFill="1" applyBorder="1" applyAlignment="1" applyProtection="1">
      <alignment horizontal="center" vertical="center" wrapText="1"/>
    </xf>
    <xf numFmtId="3" fontId="20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vertical="center"/>
    </xf>
    <xf numFmtId="3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/>
    <xf numFmtId="0" fontId="21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3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19" fillId="0" borderId="4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vertical="center" wrapText="1"/>
    </xf>
    <xf numFmtId="0" fontId="19" fillId="0" borderId="5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vertical="center"/>
    </xf>
    <xf numFmtId="177" fontId="19" fillId="0" borderId="1" xfId="0" applyNumberFormat="1" applyFont="1" applyFill="1" applyBorder="1" applyAlignment="1" applyProtection="1">
      <alignment horizontal="center" vertical="center"/>
    </xf>
    <xf numFmtId="177" fontId="18" fillId="0" borderId="1" xfId="0" applyNumberFormat="1" applyFont="1" applyFill="1" applyBorder="1" applyAlignment="1" applyProtection="1">
      <alignment horizontal="center" vertical="center"/>
    </xf>
    <xf numFmtId="177" fontId="18" fillId="0" borderId="3" xfId="0" applyNumberFormat="1" applyFont="1" applyFill="1" applyBorder="1" applyAlignment="1" applyProtection="1">
      <alignment horizontal="center" vertical="center"/>
    </xf>
    <xf numFmtId="0" fontId="18" fillId="0" borderId="4" xfId="0" applyNumberFormat="1" applyFont="1" applyFill="1" applyBorder="1" applyAlignment="1" applyProtection="1">
      <alignment vertical="center"/>
    </xf>
    <xf numFmtId="3" fontId="18" fillId="0" borderId="1" xfId="0" applyNumberFormat="1" applyFont="1" applyFill="1" applyBorder="1" applyAlignment="1" applyProtection="1">
      <alignment horizontal="center" vertical="center"/>
    </xf>
    <xf numFmtId="0" fontId="18" fillId="0" borderId="0" xfId="0" applyFont="1" applyFill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3" fontId="0" fillId="0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0" fontId="14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9" fillId="0" borderId="1" xfId="52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left" vertical="center" wrapText="1" indent="1"/>
    </xf>
    <xf numFmtId="0" fontId="22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/>
    </xf>
    <xf numFmtId="0" fontId="19" fillId="0" borderId="7" xfId="0" applyNumberFormat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left" vertical="center"/>
    </xf>
    <xf numFmtId="3" fontId="18" fillId="0" borderId="6" xfId="0" applyNumberFormat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left" vertical="center"/>
    </xf>
    <xf numFmtId="0" fontId="19" fillId="0" borderId="6" xfId="0" applyNumberFormat="1" applyFont="1" applyFill="1" applyBorder="1" applyAlignment="1">
      <alignment vertical="center"/>
    </xf>
    <xf numFmtId="0" fontId="18" fillId="0" borderId="6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vertical="center"/>
    </xf>
    <xf numFmtId="0" fontId="1" fillId="0" borderId="1" xfId="0" applyNumberFormat="1" applyFont="1" applyFill="1" applyBorder="1" applyAlignment="1" applyProtection="1">
      <alignment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0" fontId="3" fillId="0" borderId="4" xfId="0" applyNumberFormat="1" applyFont="1" applyFill="1" applyBorder="1" applyAlignment="1" applyProtection="1">
      <alignment vertical="center"/>
    </xf>
    <xf numFmtId="3" fontId="1" fillId="0" borderId="5" xfId="0" applyNumberFormat="1" applyFont="1" applyFill="1" applyBorder="1" applyAlignment="1" applyProtection="1">
      <alignment horizontal="right" vertical="center"/>
    </xf>
    <xf numFmtId="0" fontId="21" fillId="0" borderId="0" xfId="0" applyFont="1" applyFill="1"/>
    <xf numFmtId="0" fontId="0" fillId="0" borderId="0" xfId="0" applyFill="1" applyAlignment="1">
      <alignment horizontal="center"/>
    </xf>
    <xf numFmtId="0" fontId="17" fillId="0" borderId="0" xfId="0" applyNumberFormat="1" applyFont="1" applyFill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Alignment="1" applyProtection="1">
      <alignment horizontal="center" vertical="center"/>
    </xf>
    <xf numFmtId="0" fontId="21" fillId="0" borderId="0" xfId="0" applyNumberFormat="1" applyFont="1" applyFill="1" applyAlignment="1" applyProtection="1"/>
    <xf numFmtId="0" fontId="18" fillId="0" borderId="0" xfId="0" applyNumberFormat="1" applyFont="1" applyFill="1" applyAlignment="1" applyProtection="1">
      <alignment horizontal="right" vertical="center"/>
    </xf>
    <xf numFmtId="0" fontId="0" fillId="0" borderId="0" xfId="0" applyNumberFormat="1" applyFont="1" applyFill="1" applyAlignment="1" applyProtection="1"/>
    <xf numFmtId="0" fontId="19" fillId="0" borderId="0" xfId="0" applyNumberFormat="1" applyFont="1" applyFill="1" applyAlignment="1" applyProtection="1">
      <alignment horizontal="right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3" fontId="18" fillId="0" borderId="0" xfId="0" applyNumberFormat="1" applyFont="1" applyFill="1" applyBorder="1" applyAlignment="1" applyProtection="1">
      <alignment horizontal="center" vertical="center"/>
    </xf>
    <xf numFmtId="0" fontId="25" fillId="0" borderId="0" xfId="0" applyFont="1" applyFill="1" applyAlignment="1">
      <alignment vertical="center"/>
    </xf>
    <xf numFmtId="0" fontId="7" fillId="0" borderId="0" xfId="0" applyFont="1" applyFill="1" applyAlignment="1">
      <alignment horizontal="right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4" fontId="28" fillId="0" borderId="1" xfId="0" applyNumberFormat="1" applyFont="1" applyFill="1" applyBorder="1" applyAlignment="1">
      <alignment horizontal="center" vertical="center" wrapText="1"/>
    </xf>
    <xf numFmtId="4" fontId="29" fillId="0" borderId="1" xfId="0" applyNumberFormat="1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center" vertical="center" wrapText="1"/>
    </xf>
    <xf numFmtId="4" fontId="29" fillId="0" borderId="1" xfId="0" applyNumberFormat="1" applyFont="1" applyFill="1" applyBorder="1" applyAlignment="1">
      <alignment horizontal="right" vertical="center" wrapText="1"/>
    </xf>
    <xf numFmtId="0" fontId="29" fillId="0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left" vertical="center" wrapText="1" indent="3"/>
    </xf>
    <xf numFmtId="0" fontId="29" fillId="0" borderId="1" xfId="0" applyFont="1" applyFill="1" applyBorder="1" applyAlignment="1"/>
    <xf numFmtId="0" fontId="25" fillId="0" borderId="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3" fontId="0" fillId="0" borderId="8" xfId="0" applyNumberFormat="1" applyFont="1" applyFill="1" applyBorder="1" applyAlignment="1" applyProtection="1">
      <alignment horizontal="center" vertical="center"/>
    </xf>
    <xf numFmtId="3" fontId="1" fillId="0" borderId="8" xfId="0" applyNumberFormat="1" applyFont="1" applyFill="1" applyBorder="1" applyAlignment="1" applyProtection="1">
      <alignment horizontal="righ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14" fillId="0" borderId="1" xfId="0" applyFont="1" applyFill="1" applyBorder="1" applyAlignment="1">
      <alignment vertical="center"/>
    </xf>
    <xf numFmtId="0" fontId="31" fillId="0" borderId="0" xfId="0" applyFont="1"/>
    <xf numFmtId="0" fontId="2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1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0" xfId="0" applyNumberFormat="1" applyFont="1" applyFill="1" applyAlignment="1">
      <alignment wrapText="1"/>
    </xf>
    <xf numFmtId="0" fontId="0" fillId="0" borderId="0" xfId="0" applyNumberFormat="1" applyFont="1" applyFill="1" applyAlignment="1"/>
    <xf numFmtId="0" fontId="32" fillId="0" borderId="0" xfId="0" applyNumberFormat="1" applyFont="1" applyFill="1" applyAlignment="1"/>
    <xf numFmtId="0" fontId="17" fillId="0" borderId="0" xfId="0" applyNumberFormat="1" applyFont="1" applyFill="1" applyAlignment="1">
      <alignment horizontal="center" vertical="center"/>
    </xf>
    <xf numFmtId="0" fontId="18" fillId="0" borderId="0" xfId="0" applyNumberFormat="1" applyFont="1" applyFill="1" applyAlignment="1">
      <alignment vertical="center"/>
    </xf>
    <xf numFmtId="0" fontId="18" fillId="0" borderId="0" xfId="0" applyNumberFormat="1" applyFont="1" applyFill="1" applyAlignment="1">
      <alignment horizontal="right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3" fontId="18" fillId="0" borderId="6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/>
    </xf>
    <xf numFmtId="0" fontId="33" fillId="0" borderId="0" xfId="0" applyNumberFormat="1" applyFont="1" applyFill="1" applyBorder="1" applyAlignment="1" applyProtection="1">
      <alignment horizontal="center" vertical="center" wrapText="1"/>
    </xf>
    <xf numFmtId="0" fontId="33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0" fillId="0" borderId="4" xfId="0" applyNumberFormat="1" applyFont="1" applyFill="1" applyBorder="1" applyAlignment="1" applyProtection="1">
      <alignment horizontal="center" vertical="center" wrapText="1"/>
    </xf>
    <xf numFmtId="0" fontId="34" fillId="0" borderId="1" xfId="0" applyNumberFormat="1" applyFont="1" applyFill="1" applyBorder="1" applyAlignment="1" applyProtection="1">
      <alignment horizontal="center" vertical="center" wrapText="1"/>
    </xf>
    <xf numFmtId="0" fontId="35" fillId="0" borderId="1" xfId="0" applyNumberFormat="1" applyFont="1" applyFill="1" applyBorder="1" applyAlignment="1" applyProtection="1">
      <alignment horizontal="center" vertical="center" wrapText="1"/>
    </xf>
    <xf numFmtId="0" fontId="36" fillId="0" borderId="0" xfId="0" applyFont="1" applyAlignment="1">
      <alignment horizontal="center"/>
    </xf>
    <xf numFmtId="0" fontId="36" fillId="0" borderId="0" xfId="0" applyFont="1" applyFill="1" applyAlignment="1">
      <alignment horizontal="center"/>
    </xf>
    <xf numFmtId="0" fontId="36" fillId="0" borderId="0" xfId="0" applyFont="1" applyFill="1" applyAlignment="1">
      <alignment horizontal="center" vertical="center"/>
    </xf>
    <xf numFmtId="0" fontId="37" fillId="0" borderId="0" xfId="0" applyFont="1" applyFill="1"/>
    <xf numFmtId="0" fontId="19" fillId="2" borderId="1" xfId="0" applyNumberFormat="1" applyFont="1" applyFill="1" applyBorder="1" applyAlignment="1" applyProtection="1">
      <alignment horizontal="center" vertical="center"/>
    </xf>
    <xf numFmtId="0" fontId="19" fillId="0" borderId="11" xfId="0" applyNumberFormat="1" applyFont="1" applyFill="1" applyBorder="1" applyAlignment="1">
      <alignment horizontal="center" vertical="center"/>
    </xf>
    <xf numFmtId="0" fontId="38" fillId="0" borderId="4" xfId="0" applyNumberFormat="1" applyFont="1" applyFill="1" applyBorder="1" applyAlignment="1" applyProtection="1">
      <alignment horizontal="center" vertical="center" wrapText="1"/>
    </xf>
    <xf numFmtId="0" fontId="39" fillId="0" borderId="12" xfId="0" applyNumberFormat="1" applyFont="1" applyFill="1" applyBorder="1" applyAlignment="1" applyProtection="1">
      <alignment horizontal="center" vertical="center" wrapText="1"/>
    </xf>
    <xf numFmtId="0" fontId="40" fillId="0" borderId="1" xfId="0" applyNumberFormat="1" applyFont="1" applyFill="1" applyBorder="1" applyAlignment="1" applyProtection="1">
      <alignment horizontal="center" vertical="center" wrapText="1"/>
    </xf>
    <xf numFmtId="0" fontId="18" fillId="2" borderId="1" xfId="0" applyNumberFormat="1" applyFont="1" applyFill="1" applyBorder="1" applyAlignment="1" applyProtection="1">
      <alignment horizontal="left" vertical="center"/>
    </xf>
    <xf numFmtId="0" fontId="18" fillId="0" borderId="11" xfId="0" applyNumberFormat="1" applyFont="1" applyFill="1" applyBorder="1" applyAlignment="1">
      <alignment horizontal="left" vertical="center"/>
    </xf>
    <xf numFmtId="3" fontId="19" fillId="0" borderId="9" xfId="0" applyNumberFormat="1" applyFont="1" applyFill="1" applyBorder="1" applyAlignment="1">
      <alignment horizontal="center" vertical="center"/>
    </xf>
    <xf numFmtId="3" fontId="19" fillId="0" borderId="6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" fontId="41" fillId="0" borderId="4" xfId="0" applyNumberFormat="1" applyFont="1" applyFill="1" applyBorder="1" applyAlignment="1" applyProtection="1">
      <alignment horizontal="center" vertical="center"/>
    </xf>
    <xf numFmtId="3" fontId="18" fillId="0" borderId="7" xfId="0" applyNumberFormat="1" applyFont="1" applyFill="1" applyBorder="1" applyAlignment="1">
      <alignment horizontal="center" vertical="center"/>
    </xf>
    <xf numFmtId="0" fontId="19" fillId="0" borderId="9" xfId="0" applyNumberFormat="1" applyFont="1" applyFill="1" applyBorder="1" applyAlignment="1">
      <alignment horizontal="left" vertical="center"/>
    </xf>
    <xf numFmtId="3" fontId="18" fillId="0" borderId="13" xfId="0" applyNumberFormat="1" applyFont="1" applyFill="1" applyBorder="1" applyAlignment="1">
      <alignment horizontal="center" vertical="center"/>
    </xf>
    <xf numFmtId="0" fontId="0" fillId="0" borderId="14" xfId="0" applyFill="1" applyBorder="1"/>
    <xf numFmtId="0" fontId="41" fillId="0" borderId="2" xfId="0" applyNumberFormat="1" applyFont="1" applyFill="1" applyBorder="1" applyAlignment="1" applyProtection="1">
      <alignment horizontal="left" vertical="center"/>
    </xf>
    <xf numFmtId="0" fontId="42" fillId="0" borderId="1" xfId="0" applyNumberFormat="1" applyFont="1" applyFill="1" applyBorder="1" applyAlignment="1" applyProtection="1">
      <alignment horizontal="left" vertical="center"/>
    </xf>
    <xf numFmtId="0" fontId="18" fillId="0" borderId="15" xfId="0" applyNumberFormat="1" applyFont="1" applyFill="1" applyBorder="1" applyAlignment="1">
      <alignment horizontal="left" vertical="center"/>
    </xf>
    <xf numFmtId="0" fontId="19" fillId="0" borderId="7" xfId="0" applyNumberFormat="1" applyFont="1" applyFill="1" applyBorder="1" applyAlignment="1">
      <alignment horizontal="left" vertical="center"/>
    </xf>
    <xf numFmtId="0" fontId="18" fillId="0" borderId="9" xfId="0" applyNumberFormat="1" applyFont="1" applyFill="1" applyBorder="1" applyAlignment="1">
      <alignment horizontal="left" vertical="center"/>
    </xf>
    <xf numFmtId="3" fontId="0" fillId="0" borderId="12" xfId="0" applyNumberFormat="1" applyFill="1" applyBorder="1" applyAlignment="1">
      <alignment horizontal="center" vertical="center"/>
    </xf>
    <xf numFmtId="0" fontId="0" fillId="3" borderId="0" xfId="0" applyFill="1"/>
    <xf numFmtId="0" fontId="37" fillId="0" borderId="0" xfId="0" applyFont="1" applyFill="1" applyAlignment="1">
      <alignment horizontal="center"/>
    </xf>
    <xf numFmtId="0" fontId="36" fillId="3" borderId="0" xfId="0" applyFont="1" applyFill="1" applyAlignment="1">
      <alignment horizontal="center"/>
    </xf>
    <xf numFmtId="0" fontId="19" fillId="4" borderId="1" xfId="0" applyNumberFormat="1" applyFont="1" applyFill="1" applyBorder="1" applyAlignment="1" applyProtection="1">
      <alignment horizontal="center" vertical="center"/>
    </xf>
    <xf numFmtId="0" fontId="42" fillId="0" borderId="1" xfId="0" applyNumberFormat="1" applyFont="1" applyFill="1" applyBorder="1" applyAlignment="1" applyProtection="1">
      <alignment horizontal="center" vertical="center"/>
    </xf>
    <xf numFmtId="0" fontId="43" fillId="3" borderId="1" xfId="0" applyNumberFormat="1" applyFont="1" applyFill="1" applyBorder="1" applyAlignment="1" applyProtection="1">
      <alignment horizontal="center" vertical="center" wrapText="1"/>
    </xf>
    <xf numFmtId="0" fontId="39" fillId="0" borderId="1" xfId="0" applyNumberFormat="1" applyFont="1" applyFill="1" applyBorder="1" applyAlignment="1" applyProtection="1">
      <alignment horizontal="center" vertical="center" wrapText="1"/>
    </xf>
    <xf numFmtId="0" fontId="18" fillId="4" borderId="1" xfId="0" applyNumberFormat="1" applyFont="1" applyFill="1" applyBorder="1" applyAlignment="1" applyProtection="1">
      <alignment horizontal="left" vertical="center"/>
    </xf>
    <xf numFmtId="0" fontId="41" fillId="0" borderId="1" xfId="0" applyNumberFormat="1" applyFont="1" applyFill="1" applyBorder="1" applyAlignment="1" applyProtection="1">
      <alignment horizontal="left" vertical="center"/>
    </xf>
    <xf numFmtId="3" fontId="41" fillId="3" borderId="1" xfId="0" applyNumberFormat="1" applyFont="1" applyFill="1" applyBorder="1" applyAlignment="1" applyProtection="1">
      <alignment horizontal="center" vertical="center"/>
    </xf>
    <xf numFmtId="3" fontId="41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 applyProtection="1">
      <alignment horizontal="left" vertical="center"/>
    </xf>
    <xf numFmtId="0" fontId="34" fillId="0" borderId="1" xfId="0" applyNumberFormat="1" applyFont="1" applyFill="1" applyBorder="1" applyAlignment="1" applyProtection="1">
      <alignment vertical="center"/>
    </xf>
    <xf numFmtId="0" fontId="41" fillId="0" borderId="1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 applyAlignment="1" applyProtection="1">
      <alignment horizontal="left" vertical="center"/>
    </xf>
    <xf numFmtId="0" fontId="44" fillId="0" borderId="1" xfId="0" applyNumberFormat="1" applyFont="1" applyFill="1" applyBorder="1" applyAlignment="1" applyProtection="1">
      <alignment horizontal="left" vertical="center"/>
    </xf>
    <xf numFmtId="0" fontId="21" fillId="0" borderId="0" xfId="0" applyFont="1" applyFill="1" applyAlignment="1">
      <alignment wrapText="1"/>
    </xf>
    <xf numFmtId="176" fontId="0" fillId="0" borderId="0" xfId="0" applyNumberFormat="1" applyFill="1"/>
    <xf numFmtId="0" fontId="18" fillId="0" borderId="0" xfId="0" applyFont="1" applyFill="1" applyAlignment="1">
      <alignment horizontal="right" vertical="center"/>
    </xf>
    <xf numFmtId="176" fontId="0" fillId="0" borderId="0" xfId="0" applyNumberFormat="1" applyFill="1" applyAlignment="1">
      <alignment vertical="center"/>
    </xf>
    <xf numFmtId="176" fontId="18" fillId="0" borderId="0" xfId="0" applyNumberFormat="1" applyFont="1" applyFill="1" applyAlignment="1">
      <alignment horizontal="right" vertical="center"/>
    </xf>
    <xf numFmtId="176" fontId="19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left" vertical="center"/>
    </xf>
    <xf numFmtId="178" fontId="20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0" fontId="30" fillId="0" borderId="0" xfId="0" applyFont="1" applyFill="1" applyBorder="1" applyAlignment="1" applyProtection="1">
      <alignment horizontal="right" vertical="center"/>
    </xf>
    <xf numFmtId="0" fontId="35" fillId="0" borderId="1" xfId="0" applyFont="1" applyFill="1" applyBorder="1" applyAlignment="1" applyProtection="1">
      <alignment horizontal="center" vertical="center" wrapText="1"/>
    </xf>
    <xf numFmtId="0" fontId="45" fillId="0" borderId="1" xfId="0" applyFont="1" applyFill="1" applyBorder="1" applyAlignment="1" applyProtection="1">
      <alignment horizontal="center" vertical="center" wrapText="1"/>
    </xf>
    <xf numFmtId="177" fontId="35" fillId="0" borderId="1" xfId="0" applyNumberFormat="1" applyFont="1" applyFill="1" applyBorder="1" applyAlignment="1" applyProtection="1">
      <alignment vertical="center"/>
    </xf>
    <xf numFmtId="177" fontId="34" fillId="0" borderId="1" xfId="0" applyNumberFormat="1" applyFont="1" applyFill="1" applyBorder="1" applyAlignment="1" applyProtection="1">
      <alignment horizontal="center" vertical="center"/>
    </xf>
    <xf numFmtId="177" fontId="35" fillId="0" borderId="1" xfId="0" applyNumberFormat="1" applyFont="1" applyFill="1" applyBorder="1" applyAlignment="1" applyProtection="1">
      <alignment horizontal="left" vertical="center"/>
    </xf>
    <xf numFmtId="177" fontId="37" fillId="0" borderId="1" xfId="0" applyNumberFormat="1" applyFont="1" applyFill="1" applyBorder="1" applyAlignment="1" applyProtection="1">
      <alignment vertical="center"/>
    </xf>
    <xf numFmtId="177" fontId="41" fillId="0" borderId="1" xfId="0" applyNumberFormat="1" applyFont="1" applyFill="1" applyBorder="1" applyAlignment="1" applyProtection="1">
      <alignment horizontal="center" vertical="center"/>
    </xf>
    <xf numFmtId="177" fontId="7" fillId="0" borderId="1" xfId="0" applyNumberFormat="1" applyFont="1" applyFill="1" applyBorder="1" applyAlignment="1" applyProtection="1">
      <alignment horizontal="left"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177" fontId="7" fillId="0" borderId="1" xfId="0" applyNumberFormat="1" applyFont="1" applyFill="1" applyBorder="1" applyAlignment="1" applyProtection="1">
      <alignment vertical="center"/>
    </xf>
    <xf numFmtId="177" fontId="45" fillId="0" borderId="1" xfId="0" applyNumberFormat="1" applyFont="1" applyFill="1" applyBorder="1" applyAlignment="1" applyProtection="1">
      <alignment horizontal="left" vertical="center"/>
    </xf>
    <xf numFmtId="177" fontId="45" fillId="0" borderId="1" xfId="0" applyNumberFormat="1" applyFont="1" applyFill="1" applyBorder="1" applyAlignment="1" applyProtection="1">
      <alignment horizontal="left" vertical="center" wrapText="1"/>
    </xf>
    <xf numFmtId="177" fontId="20" fillId="0" borderId="1" xfId="0" applyNumberFormat="1" applyFont="1" applyFill="1" applyBorder="1" applyAlignment="1" applyProtection="1">
      <alignment vertical="center"/>
    </xf>
    <xf numFmtId="177" fontId="20" fillId="0" borderId="1" xfId="0" applyNumberFormat="1" applyFont="1" applyFill="1" applyBorder="1" applyAlignment="1" applyProtection="1">
      <alignment horizontal="left" vertical="center"/>
    </xf>
    <xf numFmtId="177" fontId="34" fillId="0" borderId="1" xfId="0" applyNumberFormat="1" applyFont="1" applyFill="1" applyBorder="1" applyAlignment="1" applyProtection="1">
      <alignment horizontal="left" vertical="center"/>
    </xf>
    <xf numFmtId="177" fontId="44" fillId="0" borderId="1" xfId="0" applyNumberFormat="1" applyFont="1" applyFill="1" applyBorder="1" applyAlignment="1" applyProtection="1">
      <alignment vertical="center"/>
    </xf>
    <xf numFmtId="177" fontId="41" fillId="0" borderId="1" xfId="0" applyNumberFormat="1" applyFont="1" applyFill="1" applyBorder="1" applyAlignment="1" applyProtection="1">
      <alignment horizontal="left" vertical="center" wrapText="1"/>
    </xf>
    <xf numFmtId="177" fontId="45" fillId="0" borderId="1" xfId="0" applyNumberFormat="1" applyFont="1" applyFill="1" applyBorder="1" applyAlignment="1" applyProtection="1">
      <alignment vertical="center"/>
    </xf>
    <xf numFmtId="177" fontId="35" fillId="0" borderId="1" xfId="0" applyNumberFormat="1" applyFont="1" applyFill="1" applyBorder="1" applyAlignment="1" applyProtection="1">
      <alignment horizontal="center" vertical="center"/>
    </xf>
    <xf numFmtId="0" fontId="7" fillId="0" borderId="0" xfId="50" applyFont="1" applyFill="1" applyAlignment="1">
      <alignment vertical="center"/>
    </xf>
    <xf numFmtId="0" fontId="46" fillId="0" borderId="0" xfId="50" applyNumberFormat="1" applyFont="1" applyFill="1" applyAlignment="1" applyProtection="1">
      <alignment horizontal="center" vertical="center"/>
    </xf>
    <xf numFmtId="0" fontId="0" fillId="0" borderId="0" xfId="49" applyFont="1" applyFill="1" applyAlignment="1"/>
    <xf numFmtId="0" fontId="47" fillId="0" borderId="0" xfId="49" applyFont="1" applyFill="1" applyBorder="1" applyAlignment="1"/>
    <xf numFmtId="0" fontId="48" fillId="0" borderId="0" xfId="49" applyFont="1" applyFill="1" applyBorder="1" applyAlignment="1">
      <alignment horizontal="center" vertical="center"/>
    </xf>
    <xf numFmtId="0" fontId="47" fillId="0" borderId="0" xfId="49" applyFont="1" applyFill="1" applyBorder="1" applyAlignment="1">
      <alignment vertical="top"/>
    </xf>
    <xf numFmtId="0" fontId="49" fillId="0" borderId="0" xfId="49" applyFont="1" applyFill="1" applyBorder="1" applyAlignment="1">
      <alignment horizontal="center"/>
    </xf>
    <xf numFmtId="0" fontId="50" fillId="0" borderId="0" xfId="49" applyFont="1" applyFill="1" applyBorder="1" applyAlignment="1">
      <alignment horizontal="center"/>
    </xf>
    <xf numFmtId="0" fontId="51" fillId="0" borderId="0" xfId="49" applyFont="1" applyFill="1" applyBorder="1" applyAlignment="1">
      <alignment horizontal="center"/>
    </xf>
    <xf numFmtId="0" fontId="52" fillId="0" borderId="0" xfId="49" applyFont="1" applyFill="1" applyBorder="1" applyAlignment="1">
      <alignment horizontal="center" vertical="center"/>
    </xf>
    <xf numFmtId="57" fontId="53" fillId="0" borderId="0" xfId="49" applyNumberFormat="1" applyFont="1" applyFill="1" applyBorder="1" applyAlignment="1">
      <alignment horizontal="center"/>
    </xf>
    <xf numFmtId="0" fontId="53" fillId="0" borderId="0" xfId="49" applyFont="1" applyFill="1" applyBorder="1" applyAlignment="1">
      <alignment horizont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Normal" xfId="51"/>
    <cellStyle name="常规 161" xfId="52"/>
    <cellStyle name="常规 4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7" Type="http://schemas.openxmlformats.org/officeDocument/2006/relationships/styles" Target="styles.xml"/><Relationship Id="rId96" Type="http://schemas.openxmlformats.org/officeDocument/2006/relationships/sharedStrings" Target="sharedStrings.xml"/><Relationship Id="rId95" Type="http://schemas.openxmlformats.org/officeDocument/2006/relationships/theme" Target="theme/theme1.xml"/><Relationship Id="rId94" Type="http://schemas.openxmlformats.org/officeDocument/2006/relationships/externalLink" Target="externalLinks/externalLink62.xml"/><Relationship Id="rId93" Type="http://schemas.openxmlformats.org/officeDocument/2006/relationships/externalLink" Target="externalLinks/externalLink61.xml"/><Relationship Id="rId92" Type="http://schemas.openxmlformats.org/officeDocument/2006/relationships/externalLink" Target="externalLinks/externalLink60.xml"/><Relationship Id="rId91" Type="http://schemas.openxmlformats.org/officeDocument/2006/relationships/externalLink" Target="externalLinks/externalLink59.xml"/><Relationship Id="rId90" Type="http://schemas.openxmlformats.org/officeDocument/2006/relationships/externalLink" Target="externalLinks/externalLink58.xml"/><Relationship Id="rId9" Type="http://schemas.openxmlformats.org/officeDocument/2006/relationships/worksheet" Target="worksheets/sheet9.xml"/><Relationship Id="rId89" Type="http://schemas.openxmlformats.org/officeDocument/2006/relationships/externalLink" Target="externalLinks/externalLink57.xml"/><Relationship Id="rId88" Type="http://schemas.openxmlformats.org/officeDocument/2006/relationships/externalLink" Target="externalLinks/externalLink56.xml"/><Relationship Id="rId87" Type="http://schemas.openxmlformats.org/officeDocument/2006/relationships/externalLink" Target="externalLinks/externalLink55.xml"/><Relationship Id="rId86" Type="http://schemas.openxmlformats.org/officeDocument/2006/relationships/externalLink" Target="externalLinks/externalLink54.xml"/><Relationship Id="rId85" Type="http://schemas.openxmlformats.org/officeDocument/2006/relationships/externalLink" Target="externalLinks/externalLink53.xml"/><Relationship Id="rId84" Type="http://schemas.openxmlformats.org/officeDocument/2006/relationships/externalLink" Target="externalLinks/externalLink52.xml"/><Relationship Id="rId83" Type="http://schemas.openxmlformats.org/officeDocument/2006/relationships/externalLink" Target="externalLinks/externalLink51.xml"/><Relationship Id="rId82" Type="http://schemas.openxmlformats.org/officeDocument/2006/relationships/externalLink" Target="externalLinks/externalLink50.xml"/><Relationship Id="rId81" Type="http://schemas.openxmlformats.org/officeDocument/2006/relationships/externalLink" Target="externalLinks/externalLink49.xml"/><Relationship Id="rId80" Type="http://schemas.openxmlformats.org/officeDocument/2006/relationships/externalLink" Target="externalLinks/externalLink48.xml"/><Relationship Id="rId8" Type="http://schemas.openxmlformats.org/officeDocument/2006/relationships/worksheet" Target="worksheets/sheet8.xml"/><Relationship Id="rId79" Type="http://schemas.openxmlformats.org/officeDocument/2006/relationships/externalLink" Target="externalLinks/externalLink47.xml"/><Relationship Id="rId78" Type="http://schemas.openxmlformats.org/officeDocument/2006/relationships/externalLink" Target="externalLinks/externalLink46.xml"/><Relationship Id="rId77" Type="http://schemas.openxmlformats.org/officeDocument/2006/relationships/externalLink" Target="externalLinks/externalLink45.xml"/><Relationship Id="rId76" Type="http://schemas.openxmlformats.org/officeDocument/2006/relationships/externalLink" Target="externalLinks/externalLink44.xml"/><Relationship Id="rId75" Type="http://schemas.openxmlformats.org/officeDocument/2006/relationships/externalLink" Target="externalLinks/externalLink43.xml"/><Relationship Id="rId74" Type="http://schemas.openxmlformats.org/officeDocument/2006/relationships/externalLink" Target="externalLinks/externalLink42.xml"/><Relationship Id="rId73" Type="http://schemas.openxmlformats.org/officeDocument/2006/relationships/externalLink" Target="externalLinks/externalLink41.xml"/><Relationship Id="rId72" Type="http://schemas.openxmlformats.org/officeDocument/2006/relationships/externalLink" Target="externalLinks/externalLink40.xml"/><Relationship Id="rId71" Type="http://schemas.openxmlformats.org/officeDocument/2006/relationships/externalLink" Target="externalLinks/externalLink39.xml"/><Relationship Id="rId70" Type="http://schemas.openxmlformats.org/officeDocument/2006/relationships/externalLink" Target="externalLinks/externalLink38.xml"/><Relationship Id="rId7" Type="http://schemas.openxmlformats.org/officeDocument/2006/relationships/worksheet" Target="worksheets/sheet7.xml"/><Relationship Id="rId69" Type="http://schemas.openxmlformats.org/officeDocument/2006/relationships/externalLink" Target="externalLinks/externalLink37.xml"/><Relationship Id="rId68" Type="http://schemas.openxmlformats.org/officeDocument/2006/relationships/externalLink" Target="externalLinks/externalLink36.xml"/><Relationship Id="rId67" Type="http://schemas.openxmlformats.org/officeDocument/2006/relationships/externalLink" Target="externalLinks/externalLink35.xml"/><Relationship Id="rId66" Type="http://schemas.openxmlformats.org/officeDocument/2006/relationships/externalLink" Target="externalLinks/externalLink34.xml"/><Relationship Id="rId65" Type="http://schemas.openxmlformats.org/officeDocument/2006/relationships/externalLink" Target="externalLinks/externalLink33.xml"/><Relationship Id="rId64" Type="http://schemas.openxmlformats.org/officeDocument/2006/relationships/externalLink" Target="externalLinks/externalLink32.xml"/><Relationship Id="rId63" Type="http://schemas.openxmlformats.org/officeDocument/2006/relationships/externalLink" Target="externalLinks/externalLink31.xml"/><Relationship Id="rId62" Type="http://schemas.openxmlformats.org/officeDocument/2006/relationships/externalLink" Target="externalLinks/externalLink30.xml"/><Relationship Id="rId61" Type="http://schemas.openxmlformats.org/officeDocument/2006/relationships/externalLink" Target="externalLinks/externalLink29.xml"/><Relationship Id="rId60" Type="http://schemas.openxmlformats.org/officeDocument/2006/relationships/externalLink" Target="externalLinks/externalLink28.xml"/><Relationship Id="rId6" Type="http://schemas.openxmlformats.org/officeDocument/2006/relationships/worksheet" Target="worksheets/sheet6.xml"/><Relationship Id="rId59" Type="http://schemas.openxmlformats.org/officeDocument/2006/relationships/externalLink" Target="externalLinks/externalLink27.xml"/><Relationship Id="rId58" Type="http://schemas.openxmlformats.org/officeDocument/2006/relationships/externalLink" Target="externalLinks/externalLink26.xml"/><Relationship Id="rId57" Type="http://schemas.openxmlformats.org/officeDocument/2006/relationships/externalLink" Target="externalLinks/externalLink25.xml"/><Relationship Id="rId56" Type="http://schemas.openxmlformats.org/officeDocument/2006/relationships/externalLink" Target="externalLinks/externalLink24.xml"/><Relationship Id="rId55" Type="http://schemas.openxmlformats.org/officeDocument/2006/relationships/externalLink" Target="externalLinks/externalLink23.xml"/><Relationship Id="rId54" Type="http://schemas.openxmlformats.org/officeDocument/2006/relationships/externalLink" Target="externalLinks/externalLink22.xml"/><Relationship Id="rId53" Type="http://schemas.openxmlformats.org/officeDocument/2006/relationships/externalLink" Target="externalLinks/externalLink21.xml"/><Relationship Id="rId52" Type="http://schemas.openxmlformats.org/officeDocument/2006/relationships/externalLink" Target="externalLinks/externalLink20.xml"/><Relationship Id="rId51" Type="http://schemas.openxmlformats.org/officeDocument/2006/relationships/externalLink" Target="externalLinks/externalLink19.xml"/><Relationship Id="rId50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17.xml"/><Relationship Id="rId48" Type="http://schemas.openxmlformats.org/officeDocument/2006/relationships/externalLink" Target="externalLinks/externalLink16.xml"/><Relationship Id="rId47" Type="http://schemas.openxmlformats.org/officeDocument/2006/relationships/externalLink" Target="externalLinks/externalLink15.xml"/><Relationship Id="rId46" Type="http://schemas.openxmlformats.org/officeDocument/2006/relationships/externalLink" Target="externalLinks/externalLink14.xml"/><Relationship Id="rId45" Type="http://schemas.openxmlformats.org/officeDocument/2006/relationships/externalLink" Target="externalLinks/externalLink13.xml"/><Relationship Id="rId44" Type="http://schemas.openxmlformats.org/officeDocument/2006/relationships/externalLink" Target="externalLinks/externalLink12.xml"/><Relationship Id="rId43" Type="http://schemas.openxmlformats.org/officeDocument/2006/relationships/externalLink" Target="externalLinks/externalLink11.xml"/><Relationship Id="rId42" Type="http://schemas.openxmlformats.org/officeDocument/2006/relationships/externalLink" Target="externalLinks/externalLink10.xml"/><Relationship Id="rId41" Type="http://schemas.openxmlformats.org/officeDocument/2006/relationships/externalLink" Target="externalLinks/externalLink9.xml"/><Relationship Id="rId40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7.xml"/><Relationship Id="rId38" Type="http://schemas.openxmlformats.org/officeDocument/2006/relationships/externalLink" Target="externalLinks/externalLink6.xml"/><Relationship Id="rId37" Type="http://schemas.openxmlformats.org/officeDocument/2006/relationships/externalLink" Target="externalLinks/externalLink5.xml"/><Relationship Id="rId36" Type="http://schemas.openxmlformats.org/officeDocument/2006/relationships/externalLink" Target="externalLinks/externalLink4.xml"/><Relationship Id="rId35" Type="http://schemas.openxmlformats.org/officeDocument/2006/relationships/externalLink" Target="externalLinks/externalLink3.xml"/><Relationship Id="rId34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.xml"/><Relationship Id="rId32" Type="http://schemas.openxmlformats.org/officeDocument/2006/relationships/customXml" Target="../customXml/item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5.189.223\Users\Administrator\Desktop\&#29579;&#24428;&#29747;\2014&#24180;\2015&#24180;&#39044;&#31639;&#34920;&#26684;\&#21457;&#21508;&#32929;&#23460;&#39044;&#31639;&#27719;&#24635;&#34920;&#26684;\Audit\&#28165;&#21326;&#21516;&#26041;\&#27169;&#29256;04\&#21516;&#26041;2004&#38468;&#27880;&#27169;&#2649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esktop\2017&#24180;(&#38271;&#27801;)\2.&#37096;&#38376;&#39044;&#31639;\http:\mail.sina.com.cn\Temp\WHJ\&#26412;&#37096;&#25253;&#34920;\Documents%20and%20Settings\XYZH%20USER\&#26700;&#38754;\&#40718;&#26032;\&#20809;&#30424;2001\&#25253;&#34920;&#24213;&#31295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0&#35745;&#21010;&#27979;&#31639;\2007.10&#23450;&#31295;\20071119&#32508;&#21512;&#32463;&#33829;&#35745;&#21010;&#34920;&#65288;&#31185;&#25216;&#20048;&#65289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&#24037;&#20316;\&#38136;&#31649;\3514\&#24180;&#23457;&#24213;&#31295;\WINDOWS\Desktop\mx\&#32467;&#26500;&#21378;\xda&#39033;&#30446;\CWE&#26495;&#26448;&#37319;&#36141;&#28165;&#21333;\WORKSHT\ESTIMATE\TIM\443\TUBESETC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Audit\&#28165;&#21326;&#21516;&#26041;\&#27169;&#29256;04\&#21516;&#26041;2004&#38468;&#27880;&#27169;&#26495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2018&#24180;\2018&#24180;&#39044;&#31639;\6&#12289;&#39044;&#31639;&#25209;&#22797;&#65288;2018&#65289;\1&#12289;&#19968;&#33324;&#20844;&#20849;&#39044;&#31639;\2018&#24180;&#39044;&#31639;&#32534;&#21046;&#36890;&#30693;\2018&#24180;&#37096;&#38376;&#39044;&#31639;&#36890;&#30693;&#23450;&#31295;\2017&#24180;(&#38271;&#27801;)\2.&#37096;&#38376;&#39044;&#31639;\POWER%20ASSUMPTION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My%20Documents\&#20013;&#38081;&#24555;&#36816;IPO\&#20044;&#40065;&#26408;&#40784;CRE\&#20044;&#40065;&#26408;&#40784;&#24213;&#31295;&#65293;8&#22871;\&#22806;&#36816;&#35199;&#21335;\ZYM\ZYM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My%20Documents\&#20013;&#22269;&#24314;&#26448;IPO\&#24213;&#31295;\&#24213;&#31295;---04-9&#37041;\&#36830;&#20247;-ZJ1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My%20Documents\&#20013;&#22269;&#24314;&#26448;IPO\&#24213;&#31295;\&#24213;&#31295;---04-9&#37041;\03&#38144;&#2180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DOCUME~1\wang.lan\LOCALS~1\Temp\Rar$DI00.968\&#24211;&#40836;&#32479;&#3574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3457;&#35745;&#36164;&#26009;\&#38901;&#21319;2000&#24180;1-5&#26376;\&#38901;&#21319;2000&#24180;1-5&#26376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2009&#24180;&#35745;&#21010;\&#26368;&#32456;&#19979;&#36798;&#20998;&#34892;\DOCUME~1\ccb\LOCALS~1\Temp\C.Lotus.Notes.Data\&#22235;&#24029;&#24314;&#34892;&#24037;&#31243;&#21253;&#19968;&#25253;&#20215;&#34920;V11-option1-deal-&#25552;&#20132;&#29256;&#26412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lyn\2009&#24180;\2009&#24180;&#21439;&#26376;&#25253;\2008&#24180;&#25910;&#20837;&#32467;&#26500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36130;&#25919;&#24635;&#20915;&#31639;&#25253;&#34920;_2024&#24180;_&#31041;&#38451;&#24066;-&#23450;&#31295;&#65281;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esktop\2017&#24180;(&#38271;&#27801;)\2.&#37096;&#38376;&#39044;&#31639;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ZPERP7\client\&#27169;&#29256;&#25968;&#25454;\&#24037;&#20316;&#24213;&#31295;&#27169;&#29256;\Documents%20and%20Settings\XYZH%20USER\&#26700;&#38754;\Book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lb\&#27982;&#21335;&#38050;&#38081;\&#20108;&#27425;&#21453;&#39304;&#24847;&#35265;\&#25253;&#34920;&#38468;&#27880;&#21450;&#19987;&#39033;&#35828;&#26126;\&#38144;&#21806;\11.xlw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&#24120;&#26519;&#32929;&#20221;\&#35745;&#21010;&#25991;&#20214;\&#25253;&#34920;&#21450;&#38468;&#27880;&#27169;&#29256;\&#24120;&#26519;&#32929;&#20221;2006&#25253;&#34920;&#27169;&#29256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My%20Documents\&#20013;&#38081;&#24555;&#36816;IPO\&#20044;&#40065;&#26408;&#40784;CRE\&#20044;&#40065;&#26408;&#40784;&#24213;&#31295;&#65293;8&#22871;\WINDOWS\Desktop\&#20013;&#38081;IPO\&#29289;&#27969;\&#24037;&#20316;&#36164;&#26009;\&#26477;&#24030;&#35774;&#35745;&#38498;\&#24213;&#31295;\dsm\&#36797;&#27827;&#27833;&#30000;\0312&#24180;&#23457;\&#20117;&#19979;\&#20117;&#19979;&#24213;&#31295;\dsm\&#36797;&#27827;&#27833;&#30000;\0312&#24180;&#23457;\&#38075;&#20108;\&#38075;&#20108;&#24213;&#31295;\dsm\&#28895;&#21488;&#27688;&#32438;\200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5.189.223\&#25105;&#30340;&#25991;&#26723;\&#20849;&#20139;&#25991;&#26723;\Book3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&#28165;&#21326;&#21516;&#26041;\2006&#24180;&#23457;\&#23457;&#35745;&#25991;&#20214;\&#21516;&#26041;&#25237;&#36164;&#32467;&#26500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Documents%20and%20Settings\XYZH%20USER\&#26700;&#38754;\&#40718;&#26032;\&#20809;&#30424;2001\&#25253;&#34920;&#24213;&#31295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5.189.223\&#39044;&#31639;&#32929;\&#20219;&#34183;\&#24037;&#20316;\2007&#24180;\&#35760;&#24080;\2007&#24180;&#35760;&#24080;1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lzhg\&#28895;&#21488;&#27688;&#32438;\2001&#24180;\&#24213;&#31295;1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&#24037;&#20316;\2010-2011&#24180;&#24066;&#22330;&#37096;\&#24066;&#22330;&#25512;&#24191;&#32452;\4&#21508;&#29255;&#21306;&#23545;&#25509;\&#27963;&#21160;&#32479;&#35745;\&#26032;&#24314;&#25991;&#20214;&#22841;%20(2)\&#24453;&#22788;&#29702;\&#37070;&#29787;\2011&#20013;&#25253;&#30333;&#33647;&#23376;&#20844;&#21496;&#25552;&#20379;&#36164;&#26009;\&#30333;&#33647;&#21512;&#24182;&#25269;&#38144;201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&#29579;&#23706;\&#29702;&#24037;&#20013;&#20852;\&#29702;&#24037;&#20013;&#20852;2004\2004&#29702;&#24037;&#20013;&#20852;&#25253;&#34920;\Program%20Files\Microsoft%20Office\Templates\&#30005;&#23376;&#34920;&#26684;&#27169;&#26495;\&#24037;&#19994;&#20225;&#19994;&#36130;&#21153;&#25253;&#34920;.xlt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DOCUME~1\zq\LOCALS~1\Temp\&#36130;&#25919;&#20379;&#20859;&#20154;&#21592;&#20449;&#24687;&#34920;\&#25945;&#32946;\&#27896;&#27700;&#22235;&#20013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\Desktop\&#29579;&#24428;&#29747;\2014&#24180;\2015&#24180;&#39044;&#31639;&#34920;&#26684;\&#21457;&#21508;&#32929;&#23460;&#39044;&#31639;&#27719;&#24635;&#34920;&#26684;\Audit\&#28165;&#21326;&#21516;&#26041;\&#27169;&#29256;04\&#21516;&#26041;2004&#38468;&#27880;&#27169;&#26495;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\2018&#24180;\2018&#24180;&#39044;&#31639;\6&#12289;&#39044;&#31639;&#25209;&#22797;&#65288;2018&#65289;\1&#12289;&#19968;&#33324;&#20844;&#20849;&#39044;&#31639;\2018&#24180;&#39044;&#31639;&#32534;&#21046;&#36890;&#30693;\2018&#24180;&#37096;&#38376;&#39044;&#31639;&#36890;&#30693;&#23450;&#31295;\2017&#24180;(&#38271;&#27801;)\2.&#37096;&#38376;&#39044;&#31639;\POWER%20ASSUMPTION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9579;&#24428;&#29747;\2015&#24180;1&#26376;19&#26085;&#22791;&#20221;\&#29579;&#24428;&#29747;\2014&#24180;\2015&#24180;&#39044;&#31639;&#32534;&#21046;&#26041;&#26696;\&#33609;&#31295;&#20462;&#25913;&#23436;&#21892;&#38454;&#27573;\&#39044;&#31639;&#32534;&#21046;&#65288;&#26690;&#33395;&#29618;&#36215;&#33609;&#25991;&#20214;&#65289;\&#39044;&#31639;&#32534;&#21046;&#36890;&#30693;\&#39044;&#31639;&#32534;&#21046;&#36890;&#30693;&#23450;&#31295;\DOCUME~1\&#37101;&#25391;&#40527;\LOCALS~1\Temp\&#23376;&#20844;&#21496;&#24773;&#20917;&#3492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A\Desktop\&#29579;&#24428;&#29747;\2014&#24180;\2015&#24180;&#39044;&#31639;&#34920;&#26684;\&#21457;&#21508;&#32929;&#23460;&#39044;&#31639;&#27719;&#24635;&#34920;&#26684;\Audit\&#28165;&#21326;&#21516;&#26041;\&#27169;&#29256;04\&#21516;&#26041;2004&#38468;&#27880;&#27169;&#26495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"/>
      <sheetName val="KKKKKKKK"/>
      <sheetName val="XL4Poppy"/>
      <sheetName val="T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江苏苏州本部（中央）"/>
      <sheetName val="XL4Poppy"/>
      <sheetName val="KKKKKKK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报表"/>
      <sheetName val="数字视频并帐"/>
      <sheetName val="股本变化表"/>
      <sheetName val="原资产负债"/>
      <sheetName val="原损益"/>
      <sheetName val="分工"/>
      <sheetName val="期初调整"/>
      <sheetName val="总部+数字视频年初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折旧"/>
      <sheetName val="资本支出"/>
      <sheetName val="网点建设"/>
      <sheetName val="基础设施建设及综合办公用房改造"/>
      <sheetName val="信息技术资本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Tubes"/>
      <sheetName val="Fittings"/>
      <sheetName val="Finning"/>
      <sheetName val="Erection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"/>
      <sheetName val="KKKKKKK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内部应付帐龄"/>
      <sheetName val="内部发生"/>
      <sheetName val="内部往来"/>
      <sheetName val="关联方"/>
      <sheetName val="内部往来余额"/>
      <sheetName val="应付泛太"/>
      <sheetName val="应付帐款"/>
      <sheetName val="航空公司应付"/>
      <sheetName val="予收主表"/>
      <sheetName val="予收"/>
      <sheetName val="应付主表"/>
      <sheetName val="应收主表"/>
      <sheetName val="应收"/>
      <sheetName val="应收帐龄"/>
      <sheetName val="其他应收帐龄"/>
      <sheetName val="坏帐"/>
      <sheetName val="函证控制表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03报表审定"/>
      <sheetName val="本部资产负债表"/>
      <sheetName val="本部利润表"/>
      <sheetName val="调整分录汇总"/>
      <sheetName val="现金收支管理"/>
      <sheetName val="货币资金主表-1"/>
      <sheetName val="货币资金主表-2"/>
      <sheetName val="银行存款明细"/>
      <sheetName val="关于未达帐说明"/>
      <sheetName val="其他货币资金"/>
      <sheetName val="抽凭"/>
      <sheetName val="其他应收主表-1"/>
      <sheetName val="其他应收主表-2"/>
      <sheetName val="其他应收款-明细(未审)"/>
      <sheetName val="其他应收款-明细(审定)"/>
      <sheetName val="其他应收款-年初账龄"/>
      <sheetName val="其他应收变动-2004.1--9"/>
      <sheetName val="其他应收变动-个人"/>
      <sheetName val="往来涵证控制表"/>
      <sheetName val="其他流动资产主表-1"/>
      <sheetName val="其他流动资产主表-2"/>
      <sheetName val="其他流动资产明细"/>
      <sheetName val="待摊主表-1"/>
      <sheetName val="待摊费用主表-2"/>
      <sheetName val="待摊明细"/>
      <sheetName val="固定资产内控"/>
      <sheetName val="固定资产主表-1"/>
      <sheetName val="固定资产主表-2"/>
      <sheetName val="审计补提折旧表"/>
      <sheetName val="固定资产-审定后"/>
      <sheetName val="固定资产-企业"/>
      <sheetName val="房屋"/>
      <sheetName val="机器"/>
      <sheetName val="运输"/>
      <sheetName val="F.A.增加"/>
      <sheetName val="F.A.减少(报废)"/>
      <sheetName val="F.A.盘点"/>
      <sheetName val="固资抽凭"/>
      <sheetName val="盘点小结"/>
      <sheetName val="折旧分析"/>
      <sheetName val="固定资产减值准备-明细"/>
      <sheetName val="固定资产清理主表-1"/>
      <sheetName val="固定资产清理主表-2"/>
      <sheetName val="固定资产清理明细表"/>
      <sheetName val="房屋-核对房产证"/>
      <sheetName val="在建工程主表-1"/>
      <sheetName val="在建工程主表-2"/>
      <sheetName val="在建工程明细"/>
      <sheetName val="模具"/>
      <sheetName val="工程盘点"/>
      <sheetName val="基建工程支出明细表L6001"/>
      <sheetName val="无形资产主表-1"/>
      <sheetName val="无形资产主表-2"/>
      <sheetName val="无形资产摊销"/>
      <sheetName val="土地使用权"/>
      <sheetName val="长期待摊费用主表-1"/>
      <sheetName val="长期待摊费用主表-2"/>
      <sheetName val="长期待摊费用明细摊销"/>
      <sheetName val="短期借款主表-1"/>
      <sheetName val="短期借款主表-2"/>
      <sheetName val="长期借款主表-1"/>
      <sheetName val="长期借款主表-2"/>
      <sheetName val="借款流程"/>
      <sheetName val="借款明细表"/>
      <sheetName val="明细表"/>
      <sheetName val="财务费用主表-1"/>
      <sheetName val="财务费用主表-2"/>
      <sheetName val="财务费用明细"/>
      <sheetName val="财务费用核对-借款利息"/>
      <sheetName val="其他应付款主表-1"/>
      <sheetName val="其它应付款主表-2"/>
      <sheetName val="其它应付款-明细(重分类后)"/>
      <sheetName val="其他应付款变动"/>
      <sheetName val="应付工资主表-1"/>
      <sheetName val="应付工资主表-2"/>
      <sheetName val="问卷"/>
      <sheetName val="文字说明"/>
      <sheetName val="工资分析"/>
      <sheetName val="三险一金"/>
      <sheetName val="人数"/>
      <sheetName val="应付福利费主表-1"/>
      <sheetName val="应付福利费主表-2"/>
      <sheetName val="福利费明细"/>
      <sheetName val="预提费用主表-1"/>
      <sheetName val="预提费用主表-2"/>
      <sheetName val="预提费用明细表"/>
      <sheetName val="部分预提"/>
      <sheetName val="预提发生额分析"/>
      <sheetName val="其他业务利润主表-1"/>
      <sheetName val="其他业务利润主表-2"/>
      <sheetName val="其他利润明细"/>
      <sheetName val="其他利润明细-内部"/>
      <sheetName val="营业外收支主表-1"/>
      <sheetName val="营业外收入主表-2"/>
      <sheetName val="营业外收入明细"/>
      <sheetName val="营业外支出明细"/>
      <sheetName val="长期投资主表-1"/>
      <sheetName val="长期投资主表-2"/>
      <sheetName val="长期股权投资明细表√"/>
      <sheetName val="费用内控描述"/>
      <sheetName val="管理费用主表-1"/>
      <sheetName val="管理费用主表-2"/>
      <sheetName val="管理费用"/>
      <sheetName val="技术开发费"/>
      <sheetName val="销售费用主表-1"/>
      <sheetName val="销售费用主表-2"/>
      <sheetName val="销售费用"/>
      <sheetName val="应收票据主表-1"/>
      <sheetName val="应收票据主表-2"/>
      <sheetName val="应收票据明细表"/>
      <sheetName val="应付票据主表-1"/>
      <sheetName val="应付票据主表-2"/>
      <sheetName val="应付票据明细表"/>
      <sheetName val="应付股利主表-1"/>
      <sheetName val="应付股利主表-2"/>
      <sheetName val="应付股利明细表"/>
      <sheetName val="实收资本主表-1"/>
      <sheetName val="实收资本主表-2"/>
      <sheetName val="实收资本明细表"/>
      <sheetName val="资本公积主表-1"/>
      <sheetName val="资本公积主表-2"/>
      <sheetName val="资本公积明细表"/>
      <sheetName val="盈余公积主表-1"/>
      <sheetName val="盈余公积主表-2"/>
      <sheetName val="盈余公积明细表"/>
      <sheetName val="长期应付款主表-1"/>
      <sheetName val="长期应付款主表-2"/>
      <sheetName val="长期应付款明细表"/>
      <sheetName val="专项应付款主表-1"/>
      <sheetName val="专项应付款主表-2"/>
      <sheetName val="补贴收入主表-1"/>
      <sheetName val="补贴收入主表-2"/>
      <sheetName val="补贴收入明细"/>
      <sheetName val="所得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数量对比"/>
      <sheetName val="毛利"/>
      <sheetName val="月"/>
      <sheetName val="收入"/>
      <sheetName val="成本"/>
      <sheetName val="倒扎表03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库龄统计"/>
      <sheetName val="设备采购05"/>
      <sheetName val="设备采购04"/>
      <sheetName val="设备采购03"/>
      <sheetName val="设备采购02"/>
      <sheetName val="设备采购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FSM"/>
      <sheetName val="FS"/>
      <sheetName val="合并H"/>
      <sheetName val="HH"/>
      <sheetName val="HF"/>
      <sheetName val="坏帐"/>
      <sheetName val="合并底稿"/>
      <sheetName val="本部合并B"/>
      <sheetName val="BH"/>
      <sheetName val="BF"/>
      <sheetName val="研究YJ"/>
      <sheetName val="YJH"/>
      <sheetName val="YJF"/>
      <sheetName val="外贸W"/>
      <sheetName val="WH"/>
      <sheetName val="WF"/>
      <sheetName val="韵美Y"/>
      <sheetName val="YH"/>
      <sheetName val="YF"/>
      <sheetName val="强磁QC"/>
      <sheetName val="QH"/>
      <sheetName val="QF"/>
      <sheetName val="本部Z"/>
      <sheetName val="ZH"/>
      <sheetName val="ZF"/>
      <sheetName val="准备和所得税"/>
      <sheetName val="投资收益"/>
      <sheetName val="事业S"/>
      <sheetName val="SH"/>
      <sheetName val="SF"/>
      <sheetName val="结算J"/>
      <sheetName val="JH"/>
      <sheetName val="JF"/>
      <sheetName val="资产附注"/>
      <sheetName val="负债损益附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汇总报价"/>
      <sheetName val="网点报价"/>
      <sheetName val="数量明细"/>
      <sheetName val="统计"/>
      <sheetName val="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2008年考核表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##BASEINFO"/>
      <sheetName val="IB"/>
      <sheetName val="ML"/>
      <sheetName val="sheet1"/>
      <sheetName val="L01"/>
      <sheetName val="L02"/>
      <sheetName val="L03"/>
      <sheetName val="L04"/>
      <sheetName val="L05"/>
      <sheetName val="L06"/>
      <sheetName val="L07"/>
      <sheetName val="sheet2"/>
      <sheetName val="L08"/>
      <sheetName val="L09"/>
      <sheetName val="L10"/>
      <sheetName val="L11"/>
      <sheetName val="L12"/>
      <sheetName val="L13"/>
      <sheetName val="sheet3"/>
      <sheetName val="L14"/>
      <sheetName val="L15"/>
      <sheetName val="sheet4"/>
      <sheetName val="L16"/>
      <sheetName val="L17"/>
      <sheetName val="L18"/>
      <sheetName val="sheet5"/>
      <sheetName val="L19"/>
      <sheetName val="L20"/>
      <sheetName val="L21"/>
      <sheetName val="L22"/>
    </sheetNames>
    <sheetDataSet>
      <sheetData sheetId="0">
        <row r="2">
          <cell r="B2" t="str">
            <v>2024年</v>
          </cell>
        </row>
        <row r="7">
          <cell r="B7" t="str">
            <v>祁阳市</v>
          </cell>
        </row>
        <row r="19">
          <cell r="B19" t="str">
            <v>万元</v>
          </cell>
        </row>
      </sheetData>
      <sheetData sheetId="1"/>
      <sheetData sheetId="2"/>
      <sheetData sheetId="3"/>
      <sheetData sheetId="4"/>
      <sheetData sheetId="5">
        <row r="1">
          <cell r="A1" t="str">
            <v>2024年度祁阳市一般公共预算支出决算功能分类录入表</v>
          </cell>
        </row>
        <row r="2">
          <cell r="A2" t="str">
            <v>录入02表</v>
          </cell>
        </row>
        <row r="3">
          <cell r="A3" t="str">
            <v>单位：万元</v>
          </cell>
        </row>
        <row r="4">
          <cell r="A4" t="str">
            <v>科目编码</v>
          </cell>
        </row>
        <row r="4">
          <cell r="C4" t="str">
            <v>决算数</v>
          </cell>
        </row>
        <row r="5">
          <cell r="C5">
            <v>634394</v>
          </cell>
        </row>
        <row r="6">
          <cell r="A6">
            <v>201</v>
          </cell>
        </row>
        <row r="6">
          <cell r="C6">
            <v>58925</v>
          </cell>
        </row>
        <row r="7">
          <cell r="A7">
            <v>20101</v>
          </cell>
        </row>
        <row r="7">
          <cell r="C7">
            <v>1379</v>
          </cell>
        </row>
        <row r="8">
          <cell r="A8">
            <v>2010101</v>
          </cell>
        </row>
        <row r="8">
          <cell r="C8">
            <v>939</v>
          </cell>
        </row>
        <row r="9">
          <cell r="A9">
            <v>2010102</v>
          </cell>
        </row>
        <row r="9">
          <cell r="C9">
            <v>428</v>
          </cell>
        </row>
        <row r="10">
          <cell r="A10">
            <v>2010103</v>
          </cell>
        </row>
        <row r="10">
          <cell r="C10">
            <v>6</v>
          </cell>
        </row>
        <row r="11">
          <cell r="A11">
            <v>2010104</v>
          </cell>
        </row>
        <row r="12">
          <cell r="A12">
            <v>2010105</v>
          </cell>
        </row>
        <row r="13">
          <cell r="A13">
            <v>2010106</v>
          </cell>
        </row>
        <row r="14">
          <cell r="A14">
            <v>2010107</v>
          </cell>
        </row>
        <row r="15">
          <cell r="A15">
            <v>2010108</v>
          </cell>
        </row>
        <row r="16">
          <cell r="A16">
            <v>2010109</v>
          </cell>
        </row>
        <row r="17">
          <cell r="A17">
            <v>2010150</v>
          </cell>
        </row>
        <row r="18">
          <cell r="A18">
            <v>2010199</v>
          </cell>
        </row>
        <row r="18">
          <cell r="C18">
            <v>6</v>
          </cell>
        </row>
        <row r="19">
          <cell r="A19">
            <v>20102</v>
          </cell>
        </row>
        <row r="19">
          <cell r="C19">
            <v>674</v>
          </cell>
        </row>
        <row r="20">
          <cell r="A20">
            <v>2010201</v>
          </cell>
        </row>
        <row r="20">
          <cell r="C20">
            <v>498</v>
          </cell>
        </row>
        <row r="21">
          <cell r="A21">
            <v>2010202</v>
          </cell>
        </row>
        <row r="21">
          <cell r="C21">
            <v>160</v>
          </cell>
        </row>
        <row r="22">
          <cell r="A22">
            <v>2010203</v>
          </cell>
        </row>
        <row r="23">
          <cell r="A23">
            <v>2010204</v>
          </cell>
        </row>
        <row r="23">
          <cell r="C23">
            <v>11</v>
          </cell>
        </row>
        <row r="24">
          <cell r="A24">
            <v>2010205</v>
          </cell>
        </row>
        <row r="25">
          <cell r="A25">
            <v>2010206</v>
          </cell>
        </row>
        <row r="26">
          <cell r="A26">
            <v>2010250</v>
          </cell>
        </row>
        <row r="27">
          <cell r="A27">
            <v>2010299</v>
          </cell>
        </row>
        <row r="27">
          <cell r="C27">
            <v>5</v>
          </cell>
        </row>
        <row r="28">
          <cell r="A28">
            <v>20103</v>
          </cell>
        </row>
        <row r="28">
          <cell r="C28">
            <v>32183</v>
          </cell>
        </row>
        <row r="29">
          <cell r="A29">
            <v>2010301</v>
          </cell>
        </row>
        <row r="29">
          <cell r="C29">
            <v>27735</v>
          </cell>
        </row>
        <row r="30">
          <cell r="A30">
            <v>2010302</v>
          </cell>
        </row>
        <row r="30">
          <cell r="C30">
            <v>2424</v>
          </cell>
        </row>
        <row r="31">
          <cell r="A31">
            <v>2010303</v>
          </cell>
        </row>
        <row r="31">
          <cell r="C31">
            <v>1154</v>
          </cell>
        </row>
        <row r="32">
          <cell r="A32">
            <v>2010304</v>
          </cell>
        </row>
        <row r="33">
          <cell r="A33">
            <v>2010305</v>
          </cell>
        </row>
        <row r="33">
          <cell r="C33">
            <v>2</v>
          </cell>
        </row>
        <row r="34">
          <cell r="A34">
            <v>2010306</v>
          </cell>
        </row>
        <row r="34">
          <cell r="C34">
            <v>601</v>
          </cell>
        </row>
        <row r="35">
          <cell r="A35">
            <v>2010309</v>
          </cell>
        </row>
        <row r="36">
          <cell r="A36">
            <v>2010350</v>
          </cell>
        </row>
        <row r="37">
          <cell r="A37">
            <v>2010399</v>
          </cell>
        </row>
        <row r="37">
          <cell r="C37">
            <v>267</v>
          </cell>
        </row>
        <row r="38">
          <cell r="A38">
            <v>20104</v>
          </cell>
        </row>
        <row r="38">
          <cell r="C38">
            <v>2151</v>
          </cell>
        </row>
        <row r="39">
          <cell r="A39">
            <v>2010401</v>
          </cell>
        </row>
        <row r="39">
          <cell r="C39">
            <v>928</v>
          </cell>
        </row>
        <row r="40">
          <cell r="A40">
            <v>2010402</v>
          </cell>
        </row>
        <row r="40">
          <cell r="C40">
            <v>1079</v>
          </cell>
        </row>
        <row r="41">
          <cell r="A41">
            <v>2010403</v>
          </cell>
        </row>
        <row r="42">
          <cell r="A42">
            <v>2010404</v>
          </cell>
        </row>
        <row r="43">
          <cell r="A43">
            <v>2010405</v>
          </cell>
        </row>
        <row r="44">
          <cell r="A44">
            <v>2010406</v>
          </cell>
        </row>
        <row r="45">
          <cell r="A45">
            <v>2010407</v>
          </cell>
        </row>
        <row r="46">
          <cell r="A46">
            <v>2010408</v>
          </cell>
        </row>
        <row r="47">
          <cell r="A47">
            <v>2010450</v>
          </cell>
        </row>
        <row r="48">
          <cell r="A48">
            <v>2010499</v>
          </cell>
        </row>
        <row r="48">
          <cell r="C48">
            <v>144</v>
          </cell>
        </row>
        <row r="49">
          <cell r="A49">
            <v>20105</v>
          </cell>
        </row>
        <row r="49">
          <cell r="C49">
            <v>570</v>
          </cell>
        </row>
        <row r="50">
          <cell r="A50">
            <v>2010501</v>
          </cell>
        </row>
        <row r="50">
          <cell r="C50">
            <v>294</v>
          </cell>
        </row>
        <row r="51">
          <cell r="A51">
            <v>2010502</v>
          </cell>
        </row>
        <row r="51">
          <cell r="C51">
            <v>257</v>
          </cell>
        </row>
        <row r="52">
          <cell r="A52">
            <v>2010503</v>
          </cell>
        </row>
        <row r="53">
          <cell r="A53">
            <v>2010504</v>
          </cell>
        </row>
        <row r="54">
          <cell r="A54">
            <v>2010505</v>
          </cell>
        </row>
        <row r="54">
          <cell r="C54">
            <v>9</v>
          </cell>
        </row>
        <row r="55">
          <cell r="A55">
            <v>2010506</v>
          </cell>
        </row>
        <row r="56">
          <cell r="A56">
            <v>2010507</v>
          </cell>
        </row>
        <row r="57">
          <cell r="A57">
            <v>2010508</v>
          </cell>
        </row>
        <row r="57">
          <cell r="C57">
            <v>10</v>
          </cell>
        </row>
        <row r="58">
          <cell r="A58">
            <v>2010550</v>
          </cell>
        </row>
        <row r="59">
          <cell r="A59">
            <v>2010599</v>
          </cell>
        </row>
        <row r="60">
          <cell r="A60">
            <v>20106</v>
          </cell>
        </row>
        <row r="60">
          <cell r="C60">
            <v>2344</v>
          </cell>
        </row>
        <row r="61">
          <cell r="A61">
            <v>2010601</v>
          </cell>
        </row>
        <row r="61">
          <cell r="C61">
            <v>1748</v>
          </cell>
        </row>
        <row r="62">
          <cell r="A62">
            <v>2010602</v>
          </cell>
        </row>
        <row r="62">
          <cell r="C62">
            <v>555</v>
          </cell>
        </row>
        <row r="63">
          <cell r="A63">
            <v>2010603</v>
          </cell>
        </row>
        <row r="64">
          <cell r="A64">
            <v>2010604</v>
          </cell>
        </row>
        <row r="65">
          <cell r="A65">
            <v>2010605</v>
          </cell>
        </row>
        <row r="66">
          <cell r="A66">
            <v>2010606</v>
          </cell>
        </row>
        <row r="67">
          <cell r="A67">
            <v>2010607</v>
          </cell>
        </row>
        <row r="68">
          <cell r="A68">
            <v>2010608</v>
          </cell>
        </row>
        <row r="69">
          <cell r="A69">
            <v>2010650</v>
          </cell>
        </row>
        <row r="70">
          <cell r="A70">
            <v>2010699</v>
          </cell>
        </row>
        <row r="70">
          <cell r="C70">
            <v>41</v>
          </cell>
        </row>
        <row r="71">
          <cell r="A71">
            <v>20107</v>
          </cell>
        </row>
        <row r="71">
          <cell r="C71">
            <v>82</v>
          </cell>
        </row>
        <row r="72">
          <cell r="A72">
            <v>2010701</v>
          </cell>
        </row>
        <row r="73">
          <cell r="A73">
            <v>2010702</v>
          </cell>
        </row>
        <row r="73">
          <cell r="C73">
            <v>82</v>
          </cell>
        </row>
        <row r="74">
          <cell r="A74">
            <v>2010703</v>
          </cell>
        </row>
        <row r="75">
          <cell r="A75">
            <v>2010709</v>
          </cell>
        </row>
        <row r="76">
          <cell r="A76">
            <v>2010710</v>
          </cell>
        </row>
        <row r="77">
          <cell r="A77">
            <v>2010750</v>
          </cell>
        </row>
        <row r="78">
          <cell r="A78">
            <v>2010799</v>
          </cell>
        </row>
        <row r="79">
          <cell r="A79">
            <v>20108</v>
          </cell>
        </row>
        <row r="79">
          <cell r="C79">
            <v>768</v>
          </cell>
        </row>
        <row r="80">
          <cell r="A80">
            <v>2010801</v>
          </cell>
        </row>
        <row r="80">
          <cell r="C80">
            <v>718</v>
          </cell>
        </row>
        <row r="81">
          <cell r="A81">
            <v>2010802</v>
          </cell>
        </row>
        <row r="81">
          <cell r="C81">
            <v>50</v>
          </cell>
        </row>
        <row r="82">
          <cell r="A82">
            <v>2010803</v>
          </cell>
        </row>
        <row r="83">
          <cell r="A83">
            <v>2010804</v>
          </cell>
        </row>
        <row r="84">
          <cell r="A84">
            <v>2010805</v>
          </cell>
        </row>
        <row r="85">
          <cell r="A85">
            <v>2010806</v>
          </cell>
        </row>
        <row r="86">
          <cell r="A86">
            <v>2010850</v>
          </cell>
        </row>
        <row r="87">
          <cell r="A87">
            <v>2010899</v>
          </cell>
        </row>
        <row r="88">
          <cell r="A88">
            <v>20109</v>
          </cell>
        </row>
        <row r="88">
          <cell r="C88">
            <v>0</v>
          </cell>
        </row>
        <row r="89">
          <cell r="A89">
            <v>2010901</v>
          </cell>
        </row>
        <row r="90">
          <cell r="A90">
            <v>2010902</v>
          </cell>
        </row>
        <row r="91">
          <cell r="A91">
            <v>2010903</v>
          </cell>
        </row>
        <row r="92">
          <cell r="A92">
            <v>2010905</v>
          </cell>
        </row>
        <row r="93">
          <cell r="A93">
            <v>2010907</v>
          </cell>
        </row>
        <row r="94">
          <cell r="A94">
            <v>2010908</v>
          </cell>
        </row>
        <row r="95">
          <cell r="A95">
            <v>2010909</v>
          </cell>
        </row>
        <row r="96">
          <cell r="A96">
            <v>2010910</v>
          </cell>
        </row>
        <row r="97">
          <cell r="A97">
            <v>2010911</v>
          </cell>
        </row>
        <row r="98">
          <cell r="A98">
            <v>2010912</v>
          </cell>
        </row>
        <row r="99">
          <cell r="A99">
            <v>2010950</v>
          </cell>
        </row>
        <row r="100">
          <cell r="A100">
            <v>2010999</v>
          </cell>
        </row>
        <row r="101">
          <cell r="A101">
            <v>20111</v>
          </cell>
        </row>
        <row r="101">
          <cell r="C101">
            <v>4372</v>
          </cell>
        </row>
        <row r="102">
          <cell r="A102">
            <v>2011101</v>
          </cell>
        </row>
        <row r="102">
          <cell r="C102">
            <v>2411</v>
          </cell>
        </row>
        <row r="103">
          <cell r="A103">
            <v>2011102</v>
          </cell>
        </row>
        <row r="103">
          <cell r="C103">
            <v>1926</v>
          </cell>
        </row>
        <row r="104">
          <cell r="A104">
            <v>2011103</v>
          </cell>
        </row>
        <row r="105">
          <cell r="A105">
            <v>2011104</v>
          </cell>
        </row>
        <row r="106">
          <cell r="A106">
            <v>2011105</v>
          </cell>
        </row>
        <row r="107">
          <cell r="A107">
            <v>2011106</v>
          </cell>
        </row>
        <row r="108">
          <cell r="A108">
            <v>2011150</v>
          </cell>
        </row>
        <row r="109">
          <cell r="A109">
            <v>2011199</v>
          </cell>
        </row>
        <row r="109">
          <cell r="C109">
            <v>35</v>
          </cell>
        </row>
        <row r="110">
          <cell r="A110">
            <v>20113</v>
          </cell>
        </row>
        <row r="110">
          <cell r="C110">
            <v>370</v>
          </cell>
        </row>
        <row r="111">
          <cell r="A111">
            <v>2011301</v>
          </cell>
        </row>
        <row r="111">
          <cell r="C111">
            <v>341</v>
          </cell>
        </row>
        <row r="112">
          <cell r="A112">
            <v>2011302</v>
          </cell>
        </row>
        <row r="112">
          <cell r="C112">
            <v>29</v>
          </cell>
        </row>
        <row r="113">
          <cell r="A113">
            <v>2011303</v>
          </cell>
        </row>
        <row r="114">
          <cell r="A114">
            <v>2011304</v>
          </cell>
        </row>
        <row r="115">
          <cell r="A115">
            <v>2011305</v>
          </cell>
        </row>
        <row r="116">
          <cell r="A116">
            <v>2011306</v>
          </cell>
        </row>
        <row r="117">
          <cell r="A117">
            <v>2011307</v>
          </cell>
        </row>
        <row r="118">
          <cell r="A118">
            <v>2011308</v>
          </cell>
        </row>
        <row r="119">
          <cell r="A119">
            <v>2011350</v>
          </cell>
        </row>
        <row r="120">
          <cell r="A120">
            <v>2011399</v>
          </cell>
        </row>
        <row r="121">
          <cell r="A121">
            <v>20114</v>
          </cell>
        </row>
        <row r="121">
          <cell r="C121">
            <v>10</v>
          </cell>
        </row>
        <row r="122">
          <cell r="A122">
            <v>2011401</v>
          </cell>
        </row>
        <row r="123">
          <cell r="A123">
            <v>2011402</v>
          </cell>
        </row>
        <row r="124">
          <cell r="A124">
            <v>2011403</v>
          </cell>
        </row>
        <row r="125">
          <cell r="A125">
            <v>2011404</v>
          </cell>
        </row>
        <row r="126">
          <cell r="A126">
            <v>2011405</v>
          </cell>
        </row>
        <row r="127">
          <cell r="A127">
            <v>2011408</v>
          </cell>
        </row>
        <row r="128">
          <cell r="A128">
            <v>2011409</v>
          </cell>
        </row>
        <row r="129">
          <cell r="A129">
            <v>2011410</v>
          </cell>
        </row>
        <row r="130">
          <cell r="A130">
            <v>2011411</v>
          </cell>
        </row>
        <row r="131">
          <cell r="A131">
            <v>2011450</v>
          </cell>
        </row>
        <row r="132">
          <cell r="A132">
            <v>2011499</v>
          </cell>
        </row>
        <row r="132">
          <cell r="C132">
            <v>10</v>
          </cell>
        </row>
        <row r="133">
          <cell r="A133">
            <v>20123</v>
          </cell>
        </row>
        <row r="133">
          <cell r="C133">
            <v>0</v>
          </cell>
        </row>
        <row r="134">
          <cell r="A134">
            <v>2012301</v>
          </cell>
        </row>
        <row r="135">
          <cell r="A135">
            <v>2012302</v>
          </cell>
        </row>
        <row r="136">
          <cell r="A136">
            <v>2012303</v>
          </cell>
        </row>
        <row r="137">
          <cell r="A137">
            <v>2012304</v>
          </cell>
        </row>
        <row r="138">
          <cell r="A138">
            <v>2012350</v>
          </cell>
        </row>
        <row r="139">
          <cell r="A139">
            <v>2012399</v>
          </cell>
        </row>
        <row r="140">
          <cell r="A140">
            <v>20125</v>
          </cell>
        </row>
        <row r="140">
          <cell r="C140">
            <v>0</v>
          </cell>
        </row>
        <row r="141">
          <cell r="A141">
            <v>2012501</v>
          </cell>
        </row>
        <row r="142">
          <cell r="A142">
            <v>2012502</v>
          </cell>
        </row>
        <row r="143">
          <cell r="A143">
            <v>2012503</v>
          </cell>
        </row>
        <row r="144">
          <cell r="A144">
            <v>2012504</v>
          </cell>
        </row>
        <row r="145">
          <cell r="A145">
            <v>2012505</v>
          </cell>
        </row>
        <row r="146">
          <cell r="A146">
            <v>2012550</v>
          </cell>
        </row>
        <row r="147">
          <cell r="A147">
            <v>2012599</v>
          </cell>
        </row>
        <row r="148">
          <cell r="A148">
            <v>20126</v>
          </cell>
        </row>
        <row r="148">
          <cell r="C148">
            <v>181</v>
          </cell>
        </row>
        <row r="149">
          <cell r="A149">
            <v>2012601</v>
          </cell>
        </row>
        <row r="149">
          <cell r="C149">
            <v>137</v>
          </cell>
        </row>
        <row r="150">
          <cell r="A150">
            <v>2012602</v>
          </cell>
        </row>
        <row r="150">
          <cell r="C150">
            <v>9</v>
          </cell>
        </row>
        <row r="151">
          <cell r="A151">
            <v>2012603</v>
          </cell>
        </row>
        <row r="152">
          <cell r="A152">
            <v>2012604</v>
          </cell>
        </row>
        <row r="152">
          <cell r="C152">
            <v>35</v>
          </cell>
        </row>
        <row r="153">
          <cell r="A153">
            <v>2012699</v>
          </cell>
        </row>
        <row r="154">
          <cell r="A154">
            <v>20128</v>
          </cell>
        </row>
        <row r="154">
          <cell r="C154">
            <v>105</v>
          </cell>
        </row>
        <row r="155">
          <cell r="A155">
            <v>2012801</v>
          </cell>
        </row>
        <row r="155">
          <cell r="C155">
            <v>103</v>
          </cell>
        </row>
        <row r="156">
          <cell r="A156">
            <v>2012802</v>
          </cell>
        </row>
        <row r="156">
          <cell r="C156">
            <v>2</v>
          </cell>
        </row>
        <row r="157">
          <cell r="A157">
            <v>2012803</v>
          </cell>
        </row>
        <row r="158">
          <cell r="A158">
            <v>2012804</v>
          </cell>
        </row>
        <row r="159">
          <cell r="A159">
            <v>2012850</v>
          </cell>
        </row>
        <row r="160">
          <cell r="A160">
            <v>2012899</v>
          </cell>
        </row>
        <row r="161">
          <cell r="A161">
            <v>20129</v>
          </cell>
        </row>
        <row r="161">
          <cell r="C161">
            <v>677</v>
          </cell>
        </row>
        <row r="162">
          <cell r="A162">
            <v>2012901</v>
          </cell>
        </row>
        <row r="162">
          <cell r="C162">
            <v>375</v>
          </cell>
        </row>
        <row r="163">
          <cell r="A163">
            <v>2012902</v>
          </cell>
        </row>
        <row r="163">
          <cell r="C163">
            <v>2</v>
          </cell>
        </row>
        <row r="164">
          <cell r="A164">
            <v>2012903</v>
          </cell>
        </row>
        <row r="165">
          <cell r="A165">
            <v>2012906</v>
          </cell>
        </row>
        <row r="165">
          <cell r="C165">
            <v>300</v>
          </cell>
        </row>
        <row r="166">
          <cell r="A166">
            <v>2012950</v>
          </cell>
        </row>
        <row r="167">
          <cell r="A167">
            <v>2012999</v>
          </cell>
        </row>
        <row r="168">
          <cell r="A168">
            <v>20131</v>
          </cell>
        </row>
        <row r="168">
          <cell r="C168">
            <v>2198</v>
          </cell>
        </row>
        <row r="169">
          <cell r="A169">
            <v>2013101</v>
          </cell>
        </row>
        <row r="169">
          <cell r="C169">
            <v>1552</v>
          </cell>
        </row>
        <row r="170">
          <cell r="A170">
            <v>2013102</v>
          </cell>
        </row>
        <row r="170">
          <cell r="C170">
            <v>622</v>
          </cell>
        </row>
        <row r="171">
          <cell r="A171">
            <v>2013103</v>
          </cell>
        </row>
        <row r="172">
          <cell r="A172">
            <v>2013105</v>
          </cell>
        </row>
        <row r="173">
          <cell r="A173">
            <v>2013150</v>
          </cell>
        </row>
        <row r="174">
          <cell r="A174">
            <v>2013199</v>
          </cell>
        </row>
        <row r="174">
          <cell r="C174">
            <v>24</v>
          </cell>
        </row>
        <row r="175">
          <cell r="A175">
            <v>20132</v>
          </cell>
        </row>
        <row r="175">
          <cell r="C175">
            <v>1343</v>
          </cell>
        </row>
        <row r="176">
          <cell r="A176">
            <v>2013201</v>
          </cell>
        </row>
        <row r="176">
          <cell r="C176">
            <v>657</v>
          </cell>
        </row>
        <row r="177">
          <cell r="A177">
            <v>2013202</v>
          </cell>
        </row>
        <row r="177">
          <cell r="C177">
            <v>349</v>
          </cell>
        </row>
        <row r="178">
          <cell r="A178">
            <v>2013203</v>
          </cell>
        </row>
        <row r="179">
          <cell r="A179">
            <v>2013204</v>
          </cell>
        </row>
        <row r="180">
          <cell r="A180">
            <v>2013250</v>
          </cell>
        </row>
        <row r="181">
          <cell r="A181">
            <v>2013299</v>
          </cell>
        </row>
        <row r="181">
          <cell r="C181">
            <v>337</v>
          </cell>
        </row>
        <row r="182">
          <cell r="A182">
            <v>20133</v>
          </cell>
        </row>
        <row r="182">
          <cell r="C182">
            <v>594</v>
          </cell>
        </row>
        <row r="183">
          <cell r="A183">
            <v>2013301</v>
          </cell>
        </row>
        <row r="183">
          <cell r="C183">
            <v>244</v>
          </cell>
        </row>
        <row r="184">
          <cell r="A184">
            <v>2013302</v>
          </cell>
        </row>
        <row r="184">
          <cell r="C184">
            <v>350</v>
          </cell>
        </row>
        <row r="185">
          <cell r="A185">
            <v>2013303</v>
          </cell>
        </row>
        <row r="186">
          <cell r="A186">
            <v>2013304</v>
          </cell>
        </row>
        <row r="187">
          <cell r="A187">
            <v>2013350</v>
          </cell>
        </row>
        <row r="188">
          <cell r="A188">
            <v>2013399</v>
          </cell>
        </row>
        <row r="189">
          <cell r="A189">
            <v>20134</v>
          </cell>
        </row>
        <row r="189">
          <cell r="C189">
            <v>304</v>
          </cell>
        </row>
        <row r="190">
          <cell r="A190">
            <v>2013401</v>
          </cell>
        </row>
        <row r="190">
          <cell r="C190">
            <v>289</v>
          </cell>
        </row>
        <row r="191">
          <cell r="A191">
            <v>2013402</v>
          </cell>
        </row>
        <row r="191">
          <cell r="C191">
            <v>15</v>
          </cell>
        </row>
        <row r="192">
          <cell r="A192">
            <v>2013403</v>
          </cell>
        </row>
        <row r="193">
          <cell r="A193">
            <v>2013404</v>
          </cell>
        </row>
        <row r="194">
          <cell r="A194">
            <v>2013405</v>
          </cell>
        </row>
        <row r="195">
          <cell r="A195">
            <v>2013450</v>
          </cell>
        </row>
        <row r="196">
          <cell r="A196">
            <v>2013499</v>
          </cell>
        </row>
        <row r="197">
          <cell r="A197">
            <v>20135</v>
          </cell>
        </row>
        <row r="197">
          <cell r="C197">
            <v>0</v>
          </cell>
        </row>
        <row r="198">
          <cell r="A198">
            <v>2013501</v>
          </cell>
        </row>
        <row r="199">
          <cell r="A199">
            <v>2013502</v>
          </cell>
        </row>
        <row r="200">
          <cell r="A200">
            <v>2013503</v>
          </cell>
        </row>
        <row r="201">
          <cell r="A201">
            <v>2013550</v>
          </cell>
        </row>
        <row r="202">
          <cell r="A202">
            <v>2013599</v>
          </cell>
        </row>
        <row r="203">
          <cell r="A203">
            <v>20136</v>
          </cell>
        </row>
        <row r="203">
          <cell r="C203">
            <v>22</v>
          </cell>
        </row>
        <row r="204">
          <cell r="A204">
            <v>2013601</v>
          </cell>
        </row>
        <row r="205">
          <cell r="A205">
            <v>2013602</v>
          </cell>
        </row>
        <row r="205">
          <cell r="C205">
            <v>19</v>
          </cell>
        </row>
        <row r="206">
          <cell r="A206">
            <v>2013603</v>
          </cell>
        </row>
        <row r="207">
          <cell r="A207">
            <v>2013650</v>
          </cell>
        </row>
        <row r="208">
          <cell r="A208">
            <v>2013699</v>
          </cell>
        </row>
        <row r="208">
          <cell r="C208">
            <v>3</v>
          </cell>
        </row>
        <row r="209">
          <cell r="A209">
            <v>20137</v>
          </cell>
        </row>
        <row r="209">
          <cell r="C209">
            <v>204</v>
          </cell>
        </row>
        <row r="210">
          <cell r="A210">
            <v>2013701</v>
          </cell>
        </row>
        <row r="210">
          <cell r="C210">
            <v>151</v>
          </cell>
        </row>
        <row r="211">
          <cell r="A211">
            <v>2013702</v>
          </cell>
        </row>
        <row r="211">
          <cell r="C211">
            <v>53</v>
          </cell>
        </row>
        <row r="212">
          <cell r="A212">
            <v>2013703</v>
          </cell>
        </row>
        <row r="213">
          <cell r="A213">
            <v>2013704</v>
          </cell>
        </row>
        <row r="214">
          <cell r="A214">
            <v>2013750</v>
          </cell>
        </row>
        <row r="215">
          <cell r="A215">
            <v>2013799</v>
          </cell>
        </row>
        <row r="216">
          <cell r="A216">
            <v>20138</v>
          </cell>
        </row>
        <row r="216">
          <cell r="C216">
            <v>4003</v>
          </cell>
        </row>
        <row r="217">
          <cell r="A217">
            <v>2013801</v>
          </cell>
        </row>
        <row r="217">
          <cell r="C217">
            <v>3574</v>
          </cell>
        </row>
        <row r="218">
          <cell r="A218">
            <v>2013802</v>
          </cell>
        </row>
        <row r="218">
          <cell r="C218">
            <v>363</v>
          </cell>
        </row>
        <row r="219">
          <cell r="A219">
            <v>2013803</v>
          </cell>
        </row>
        <row r="220">
          <cell r="A220">
            <v>2013804</v>
          </cell>
        </row>
        <row r="221">
          <cell r="A221">
            <v>2013805</v>
          </cell>
        </row>
        <row r="222">
          <cell r="A222">
            <v>2013808</v>
          </cell>
        </row>
        <row r="223">
          <cell r="A223">
            <v>2013810</v>
          </cell>
        </row>
        <row r="224">
          <cell r="A224">
            <v>2013812</v>
          </cell>
        </row>
        <row r="224">
          <cell r="C224">
            <v>10</v>
          </cell>
        </row>
        <row r="225">
          <cell r="A225">
            <v>2013813</v>
          </cell>
        </row>
        <row r="226">
          <cell r="A226">
            <v>2013814</v>
          </cell>
        </row>
        <row r="227">
          <cell r="A227">
            <v>2013815</v>
          </cell>
        </row>
        <row r="228">
          <cell r="A228">
            <v>2013816</v>
          </cell>
        </row>
        <row r="228">
          <cell r="C228">
            <v>6</v>
          </cell>
        </row>
        <row r="229">
          <cell r="A229">
            <v>2013850</v>
          </cell>
        </row>
        <row r="230">
          <cell r="A230">
            <v>2013899</v>
          </cell>
        </row>
        <row r="230">
          <cell r="C230">
            <v>50</v>
          </cell>
        </row>
        <row r="231">
          <cell r="A231">
            <v>20139</v>
          </cell>
        </row>
        <row r="231">
          <cell r="C231">
            <v>0</v>
          </cell>
        </row>
        <row r="232">
          <cell r="A232">
            <v>2013901</v>
          </cell>
        </row>
        <row r="233">
          <cell r="A233">
            <v>2013902</v>
          </cell>
        </row>
        <row r="234">
          <cell r="A234">
            <v>2013903</v>
          </cell>
        </row>
        <row r="235">
          <cell r="A235">
            <v>2013904</v>
          </cell>
        </row>
        <row r="236">
          <cell r="A236">
            <v>2013950</v>
          </cell>
        </row>
        <row r="237">
          <cell r="A237">
            <v>2013999</v>
          </cell>
        </row>
        <row r="238">
          <cell r="A238">
            <v>20140</v>
          </cell>
        </row>
        <row r="238">
          <cell r="C238">
            <v>75</v>
          </cell>
        </row>
        <row r="239">
          <cell r="A239">
            <v>2014001</v>
          </cell>
        </row>
        <row r="239">
          <cell r="C239">
            <v>20</v>
          </cell>
        </row>
        <row r="240">
          <cell r="A240">
            <v>2014002</v>
          </cell>
        </row>
        <row r="240">
          <cell r="C240">
            <v>1</v>
          </cell>
        </row>
        <row r="241">
          <cell r="A241">
            <v>2014003</v>
          </cell>
        </row>
        <row r="242">
          <cell r="A242">
            <v>2014004</v>
          </cell>
        </row>
        <row r="242">
          <cell r="C242">
            <v>54</v>
          </cell>
        </row>
        <row r="243">
          <cell r="A243">
            <v>2014099</v>
          </cell>
        </row>
        <row r="244">
          <cell r="A244">
            <v>20199</v>
          </cell>
        </row>
        <row r="244">
          <cell r="C244">
            <v>4316</v>
          </cell>
        </row>
        <row r="245">
          <cell r="A245">
            <v>2019901</v>
          </cell>
        </row>
        <row r="246">
          <cell r="A246">
            <v>2019999</v>
          </cell>
        </row>
        <row r="246">
          <cell r="C246">
            <v>4316</v>
          </cell>
        </row>
        <row r="247">
          <cell r="A247">
            <v>202</v>
          </cell>
        </row>
        <row r="247">
          <cell r="C247">
            <v>0</v>
          </cell>
        </row>
        <row r="248">
          <cell r="A248">
            <v>20201</v>
          </cell>
        </row>
        <row r="248">
          <cell r="C248">
            <v>0</v>
          </cell>
        </row>
        <row r="249">
          <cell r="A249">
            <v>2020101</v>
          </cell>
        </row>
        <row r="250">
          <cell r="A250">
            <v>2020102</v>
          </cell>
        </row>
        <row r="251">
          <cell r="A251">
            <v>2020103</v>
          </cell>
        </row>
        <row r="252">
          <cell r="A252">
            <v>2020104</v>
          </cell>
        </row>
        <row r="253">
          <cell r="A253">
            <v>2020150</v>
          </cell>
        </row>
        <row r="254">
          <cell r="A254">
            <v>2020199</v>
          </cell>
        </row>
        <row r="255">
          <cell r="A255">
            <v>20202</v>
          </cell>
        </row>
        <row r="255">
          <cell r="C255">
            <v>0</v>
          </cell>
        </row>
        <row r="256">
          <cell r="A256">
            <v>2020201</v>
          </cell>
        </row>
        <row r="257">
          <cell r="A257">
            <v>2020202</v>
          </cell>
        </row>
        <row r="258">
          <cell r="A258">
            <v>20203</v>
          </cell>
        </row>
        <row r="258">
          <cell r="C258">
            <v>0</v>
          </cell>
        </row>
        <row r="259">
          <cell r="A259">
            <v>2020304</v>
          </cell>
        </row>
        <row r="260">
          <cell r="A260">
            <v>2020306</v>
          </cell>
        </row>
        <row r="261">
          <cell r="A261">
            <v>20204</v>
          </cell>
        </row>
        <row r="261">
          <cell r="C261">
            <v>0</v>
          </cell>
        </row>
        <row r="262">
          <cell r="A262">
            <v>2020401</v>
          </cell>
        </row>
        <row r="263">
          <cell r="A263">
            <v>2020402</v>
          </cell>
        </row>
        <row r="264">
          <cell r="A264">
            <v>2020403</v>
          </cell>
        </row>
        <row r="265">
          <cell r="A265">
            <v>2020404</v>
          </cell>
        </row>
        <row r="266">
          <cell r="A266">
            <v>2020499</v>
          </cell>
        </row>
        <row r="267">
          <cell r="A267">
            <v>20205</v>
          </cell>
        </row>
        <row r="267">
          <cell r="C267">
            <v>0</v>
          </cell>
        </row>
        <row r="268">
          <cell r="A268">
            <v>2020503</v>
          </cell>
        </row>
        <row r="269">
          <cell r="A269">
            <v>2020504</v>
          </cell>
        </row>
        <row r="270">
          <cell r="A270">
            <v>2020505</v>
          </cell>
        </row>
        <row r="271">
          <cell r="A271">
            <v>2020599</v>
          </cell>
        </row>
        <row r="272">
          <cell r="A272">
            <v>20206</v>
          </cell>
        </row>
        <row r="272">
          <cell r="C272">
            <v>0</v>
          </cell>
        </row>
        <row r="273">
          <cell r="A273">
            <v>2020601</v>
          </cell>
        </row>
        <row r="274">
          <cell r="A274">
            <v>20207</v>
          </cell>
        </row>
        <row r="274">
          <cell r="C274">
            <v>0</v>
          </cell>
        </row>
        <row r="275">
          <cell r="A275">
            <v>2020701</v>
          </cell>
        </row>
        <row r="276">
          <cell r="A276">
            <v>2020702</v>
          </cell>
        </row>
        <row r="277">
          <cell r="A277">
            <v>2020703</v>
          </cell>
        </row>
        <row r="278">
          <cell r="A278">
            <v>2020799</v>
          </cell>
        </row>
        <row r="279">
          <cell r="A279">
            <v>20208</v>
          </cell>
        </row>
        <row r="279">
          <cell r="C279">
            <v>0</v>
          </cell>
        </row>
        <row r="280">
          <cell r="A280">
            <v>2020801</v>
          </cell>
        </row>
        <row r="281">
          <cell r="A281">
            <v>2020802</v>
          </cell>
        </row>
        <row r="282">
          <cell r="A282">
            <v>2020803</v>
          </cell>
        </row>
        <row r="283">
          <cell r="A283">
            <v>2020850</v>
          </cell>
        </row>
        <row r="284">
          <cell r="A284">
            <v>2020899</v>
          </cell>
        </row>
        <row r="285">
          <cell r="A285">
            <v>20299</v>
          </cell>
        </row>
        <row r="285">
          <cell r="C285">
            <v>0</v>
          </cell>
        </row>
        <row r="286">
          <cell r="A286">
            <v>2029999</v>
          </cell>
        </row>
        <row r="287">
          <cell r="A287">
            <v>203</v>
          </cell>
        </row>
        <row r="287">
          <cell r="C287">
            <v>7</v>
          </cell>
        </row>
        <row r="288">
          <cell r="A288">
            <v>20301</v>
          </cell>
        </row>
        <row r="288">
          <cell r="C288">
            <v>0</v>
          </cell>
        </row>
        <row r="289">
          <cell r="A289">
            <v>2030101</v>
          </cell>
        </row>
        <row r="290">
          <cell r="A290">
            <v>2030102</v>
          </cell>
        </row>
        <row r="291">
          <cell r="A291">
            <v>2030199</v>
          </cell>
        </row>
        <row r="292">
          <cell r="A292">
            <v>20304</v>
          </cell>
        </row>
        <row r="292">
          <cell r="C292">
            <v>0</v>
          </cell>
        </row>
        <row r="293">
          <cell r="A293">
            <v>2030401</v>
          </cell>
        </row>
        <row r="294">
          <cell r="A294">
            <v>20305</v>
          </cell>
        </row>
        <row r="294">
          <cell r="C294">
            <v>0</v>
          </cell>
        </row>
        <row r="295">
          <cell r="A295">
            <v>2030501</v>
          </cell>
        </row>
        <row r="296">
          <cell r="A296">
            <v>20306</v>
          </cell>
        </row>
        <row r="296">
          <cell r="C296">
            <v>7</v>
          </cell>
        </row>
        <row r="297">
          <cell r="A297">
            <v>2030601</v>
          </cell>
        </row>
        <row r="298">
          <cell r="A298">
            <v>2030602</v>
          </cell>
        </row>
        <row r="299">
          <cell r="A299">
            <v>2030603</v>
          </cell>
        </row>
        <row r="299">
          <cell r="C299">
            <v>7</v>
          </cell>
        </row>
        <row r="300">
          <cell r="A300">
            <v>2030604</v>
          </cell>
        </row>
        <row r="301">
          <cell r="A301">
            <v>2030607</v>
          </cell>
        </row>
        <row r="302">
          <cell r="A302">
            <v>2030608</v>
          </cell>
        </row>
        <row r="303">
          <cell r="A303">
            <v>2030699</v>
          </cell>
        </row>
        <row r="304">
          <cell r="A304">
            <v>20399</v>
          </cell>
        </row>
        <row r="304">
          <cell r="C304">
            <v>0</v>
          </cell>
        </row>
        <row r="305">
          <cell r="A305">
            <v>2039999</v>
          </cell>
        </row>
        <row r="306">
          <cell r="A306">
            <v>204</v>
          </cell>
        </row>
        <row r="306">
          <cell r="C306">
            <v>21983</v>
          </cell>
        </row>
        <row r="307">
          <cell r="A307">
            <v>20401</v>
          </cell>
        </row>
        <row r="307">
          <cell r="C307">
            <v>0</v>
          </cell>
        </row>
        <row r="308">
          <cell r="A308">
            <v>2040101</v>
          </cell>
        </row>
        <row r="309">
          <cell r="A309">
            <v>2040199</v>
          </cell>
        </row>
        <row r="310">
          <cell r="A310">
            <v>20402</v>
          </cell>
        </row>
        <row r="310">
          <cell r="C310">
            <v>19289</v>
          </cell>
        </row>
        <row r="311">
          <cell r="A311">
            <v>2040201</v>
          </cell>
        </row>
        <row r="311">
          <cell r="C311">
            <v>10897</v>
          </cell>
        </row>
        <row r="312">
          <cell r="A312">
            <v>2040202</v>
          </cell>
        </row>
        <row r="312">
          <cell r="C312">
            <v>3989</v>
          </cell>
        </row>
        <row r="313">
          <cell r="A313">
            <v>2040203</v>
          </cell>
        </row>
        <row r="314">
          <cell r="A314">
            <v>2040219</v>
          </cell>
        </row>
        <row r="315">
          <cell r="A315">
            <v>2040220</v>
          </cell>
        </row>
        <row r="315">
          <cell r="C315">
            <v>800</v>
          </cell>
        </row>
        <row r="316">
          <cell r="A316">
            <v>2040221</v>
          </cell>
        </row>
        <row r="317">
          <cell r="A317">
            <v>2040222</v>
          </cell>
        </row>
        <row r="318">
          <cell r="A318">
            <v>2040223</v>
          </cell>
        </row>
        <row r="319">
          <cell r="A319">
            <v>2040250</v>
          </cell>
        </row>
        <row r="320">
          <cell r="A320">
            <v>2040299</v>
          </cell>
        </row>
        <row r="320">
          <cell r="C320">
            <v>3603</v>
          </cell>
        </row>
        <row r="321">
          <cell r="A321">
            <v>20403</v>
          </cell>
        </row>
        <row r="321">
          <cell r="C321">
            <v>0</v>
          </cell>
        </row>
        <row r="322">
          <cell r="A322">
            <v>2040301</v>
          </cell>
        </row>
        <row r="323">
          <cell r="A323">
            <v>2040302</v>
          </cell>
        </row>
        <row r="324">
          <cell r="A324">
            <v>2040303</v>
          </cell>
        </row>
        <row r="325">
          <cell r="A325">
            <v>2040304</v>
          </cell>
        </row>
        <row r="326">
          <cell r="A326">
            <v>2040350</v>
          </cell>
        </row>
        <row r="327">
          <cell r="A327">
            <v>2040399</v>
          </cell>
        </row>
        <row r="328">
          <cell r="A328">
            <v>20404</v>
          </cell>
        </row>
        <row r="328">
          <cell r="C328">
            <v>174</v>
          </cell>
        </row>
        <row r="329">
          <cell r="A329">
            <v>2040401</v>
          </cell>
        </row>
        <row r="329">
          <cell r="C329">
            <v>174</v>
          </cell>
        </row>
        <row r="330">
          <cell r="A330">
            <v>2040402</v>
          </cell>
        </row>
        <row r="331">
          <cell r="A331">
            <v>2040403</v>
          </cell>
        </row>
        <row r="332">
          <cell r="A332">
            <v>2040409</v>
          </cell>
        </row>
        <row r="333">
          <cell r="A333">
            <v>2040410</v>
          </cell>
        </row>
        <row r="334">
          <cell r="A334">
            <v>2040450</v>
          </cell>
        </row>
        <row r="335">
          <cell r="A335">
            <v>2040499</v>
          </cell>
        </row>
        <row r="336">
          <cell r="A336">
            <v>20405</v>
          </cell>
        </row>
        <row r="336">
          <cell r="C336">
            <v>353</v>
          </cell>
        </row>
        <row r="337">
          <cell r="A337">
            <v>2040501</v>
          </cell>
        </row>
        <row r="337">
          <cell r="C337">
            <v>353</v>
          </cell>
        </row>
        <row r="338">
          <cell r="A338">
            <v>2040502</v>
          </cell>
        </row>
        <row r="339">
          <cell r="A339">
            <v>2040503</v>
          </cell>
        </row>
        <row r="340">
          <cell r="A340">
            <v>2040504</v>
          </cell>
        </row>
        <row r="341">
          <cell r="A341">
            <v>2040505</v>
          </cell>
        </row>
        <row r="342">
          <cell r="A342">
            <v>2040506</v>
          </cell>
        </row>
        <row r="343">
          <cell r="A343">
            <v>2040550</v>
          </cell>
        </row>
        <row r="344">
          <cell r="A344">
            <v>2040599</v>
          </cell>
        </row>
        <row r="345">
          <cell r="A345">
            <v>20406</v>
          </cell>
        </row>
        <row r="345">
          <cell r="C345">
            <v>1819</v>
          </cell>
        </row>
        <row r="346">
          <cell r="A346">
            <v>2040601</v>
          </cell>
        </row>
        <row r="346">
          <cell r="C346">
            <v>1405</v>
          </cell>
        </row>
        <row r="347">
          <cell r="A347">
            <v>2040602</v>
          </cell>
        </row>
        <row r="347">
          <cell r="C347">
            <v>191</v>
          </cell>
        </row>
        <row r="348">
          <cell r="A348">
            <v>2040603</v>
          </cell>
        </row>
        <row r="349">
          <cell r="A349">
            <v>2040604</v>
          </cell>
        </row>
        <row r="349">
          <cell r="C349">
            <v>36</v>
          </cell>
        </row>
        <row r="350">
          <cell r="A350">
            <v>2040605</v>
          </cell>
        </row>
        <row r="350">
          <cell r="C350">
            <v>101</v>
          </cell>
        </row>
        <row r="351">
          <cell r="A351">
            <v>2040606</v>
          </cell>
        </row>
        <row r="351">
          <cell r="C351">
            <v>20</v>
          </cell>
        </row>
        <row r="352">
          <cell r="A352">
            <v>2040607</v>
          </cell>
        </row>
        <row r="352">
          <cell r="C352">
            <v>23</v>
          </cell>
        </row>
        <row r="353">
          <cell r="A353">
            <v>2040608</v>
          </cell>
        </row>
        <row r="354">
          <cell r="A354">
            <v>2040610</v>
          </cell>
        </row>
        <row r="354">
          <cell r="C354">
            <v>43</v>
          </cell>
        </row>
        <row r="355">
          <cell r="A355">
            <v>2040612</v>
          </cell>
        </row>
        <row r="356">
          <cell r="A356">
            <v>2040613</v>
          </cell>
        </row>
        <row r="357">
          <cell r="A357">
            <v>2040650</v>
          </cell>
        </row>
        <row r="358">
          <cell r="A358">
            <v>2040699</v>
          </cell>
        </row>
        <row r="359">
          <cell r="A359">
            <v>20407</v>
          </cell>
        </row>
        <row r="359">
          <cell r="C359">
            <v>0</v>
          </cell>
        </row>
        <row r="360">
          <cell r="A360">
            <v>2040701</v>
          </cell>
        </row>
        <row r="361">
          <cell r="A361">
            <v>2040702</v>
          </cell>
        </row>
        <row r="362">
          <cell r="A362">
            <v>2040703</v>
          </cell>
        </row>
        <row r="363">
          <cell r="A363">
            <v>2040704</v>
          </cell>
        </row>
        <row r="364">
          <cell r="A364">
            <v>2040705</v>
          </cell>
        </row>
        <row r="365">
          <cell r="A365">
            <v>2040706</v>
          </cell>
        </row>
        <row r="366">
          <cell r="A366">
            <v>2040707</v>
          </cell>
        </row>
        <row r="367">
          <cell r="A367">
            <v>2040750</v>
          </cell>
        </row>
        <row r="368">
          <cell r="A368">
            <v>2040799</v>
          </cell>
        </row>
        <row r="369">
          <cell r="A369">
            <v>20408</v>
          </cell>
        </row>
        <row r="369">
          <cell r="C369">
            <v>0</v>
          </cell>
        </row>
        <row r="370">
          <cell r="A370">
            <v>2040801</v>
          </cell>
        </row>
        <row r="371">
          <cell r="A371">
            <v>2040802</v>
          </cell>
        </row>
        <row r="372">
          <cell r="A372">
            <v>2040803</v>
          </cell>
        </row>
        <row r="373">
          <cell r="A373">
            <v>2040804</v>
          </cell>
        </row>
        <row r="374">
          <cell r="A374">
            <v>2040805</v>
          </cell>
        </row>
        <row r="375">
          <cell r="A375">
            <v>2040806</v>
          </cell>
        </row>
        <row r="376">
          <cell r="A376">
            <v>2040807</v>
          </cell>
        </row>
        <row r="377">
          <cell r="A377">
            <v>2040850</v>
          </cell>
        </row>
        <row r="378">
          <cell r="A378">
            <v>2040899</v>
          </cell>
        </row>
        <row r="379">
          <cell r="A379">
            <v>20409</v>
          </cell>
        </row>
        <row r="379">
          <cell r="C379">
            <v>0</v>
          </cell>
        </row>
        <row r="380">
          <cell r="A380">
            <v>2040901</v>
          </cell>
        </row>
        <row r="381">
          <cell r="A381">
            <v>2040902</v>
          </cell>
        </row>
        <row r="382">
          <cell r="A382">
            <v>2040903</v>
          </cell>
        </row>
        <row r="383">
          <cell r="A383">
            <v>2040904</v>
          </cell>
        </row>
        <row r="384">
          <cell r="A384">
            <v>2040905</v>
          </cell>
        </row>
        <row r="385">
          <cell r="A385">
            <v>2040950</v>
          </cell>
        </row>
        <row r="386">
          <cell r="A386">
            <v>2040999</v>
          </cell>
        </row>
        <row r="387">
          <cell r="A387">
            <v>20410</v>
          </cell>
        </row>
        <row r="387">
          <cell r="C387">
            <v>0</v>
          </cell>
        </row>
        <row r="388">
          <cell r="A388">
            <v>2041001</v>
          </cell>
        </row>
        <row r="389">
          <cell r="A389">
            <v>2041002</v>
          </cell>
        </row>
        <row r="390">
          <cell r="A390">
            <v>2041006</v>
          </cell>
        </row>
        <row r="391">
          <cell r="A391">
            <v>2041007</v>
          </cell>
        </row>
        <row r="392">
          <cell r="A392">
            <v>2041099</v>
          </cell>
        </row>
        <row r="393">
          <cell r="A393">
            <v>20499</v>
          </cell>
        </row>
        <row r="393">
          <cell r="C393">
            <v>348</v>
          </cell>
        </row>
        <row r="394">
          <cell r="A394">
            <v>2049902</v>
          </cell>
        </row>
        <row r="394">
          <cell r="C394">
            <v>23</v>
          </cell>
        </row>
        <row r="395">
          <cell r="A395">
            <v>2049999</v>
          </cell>
        </row>
        <row r="395">
          <cell r="C395">
            <v>325</v>
          </cell>
        </row>
        <row r="396">
          <cell r="A396">
            <v>205</v>
          </cell>
        </row>
        <row r="396">
          <cell r="C396">
            <v>148357</v>
          </cell>
        </row>
        <row r="397">
          <cell r="A397">
            <v>20501</v>
          </cell>
        </row>
        <row r="397">
          <cell r="C397">
            <v>3039</v>
          </cell>
        </row>
        <row r="398">
          <cell r="A398">
            <v>2050101</v>
          </cell>
        </row>
        <row r="398">
          <cell r="C398">
            <v>963</v>
          </cell>
        </row>
        <row r="399">
          <cell r="A399">
            <v>2050102</v>
          </cell>
        </row>
        <row r="399">
          <cell r="C399">
            <v>1330</v>
          </cell>
        </row>
        <row r="400">
          <cell r="A400">
            <v>2050103</v>
          </cell>
        </row>
        <row r="401">
          <cell r="A401">
            <v>2050199</v>
          </cell>
        </row>
        <row r="401">
          <cell r="C401">
            <v>746</v>
          </cell>
        </row>
        <row r="402">
          <cell r="A402">
            <v>20502</v>
          </cell>
        </row>
        <row r="402">
          <cell r="C402">
            <v>128012</v>
          </cell>
        </row>
        <row r="403">
          <cell r="A403">
            <v>2050201</v>
          </cell>
        </row>
        <row r="403">
          <cell r="C403">
            <v>4519</v>
          </cell>
        </row>
        <row r="404">
          <cell r="A404">
            <v>2050202</v>
          </cell>
        </row>
        <row r="404">
          <cell r="C404">
            <v>57127</v>
          </cell>
        </row>
        <row r="405">
          <cell r="A405">
            <v>2050203</v>
          </cell>
        </row>
        <row r="405">
          <cell r="C405">
            <v>47383</v>
          </cell>
        </row>
        <row r="406">
          <cell r="A406">
            <v>2050204</v>
          </cell>
        </row>
        <row r="406">
          <cell r="C406">
            <v>16511</v>
          </cell>
        </row>
        <row r="407">
          <cell r="A407">
            <v>2050205</v>
          </cell>
        </row>
        <row r="408">
          <cell r="A408">
            <v>2050299</v>
          </cell>
        </row>
        <row r="408">
          <cell r="C408">
            <v>2472</v>
          </cell>
        </row>
        <row r="409">
          <cell r="A409">
            <v>20503</v>
          </cell>
        </row>
        <row r="409">
          <cell r="C409">
            <v>12073</v>
          </cell>
        </row>
        <row r="410">
          <cell r="A410">
            <v>2050301</v>
          </cell>
        </row>
        <row r="411">
          <cell r="A411">
            <v>2050302</v>
          </cell>
        </row>
        <row r="411">
          <cell r="C411">
            <v>12073</v>
          </cell>
        </row>
        <row r="412">
          <cell r="A412">
            <v>2050303</v>
          </cell>
        </row>
        <row r="413">
          <cell r="A413">
            <v>2050305</v>
          </cell>
        </row>
        <row r="414">
          <cell r="A414">
            <v>2050399</v>
          </cell>
        </row>
        <row r="415">
          <cell r="A415">
            <v>20504</v>
          </cell>
        </row>
        <row r="415">
          <cell r="C415">
            <v>9</v>
          </cell>
        </row>
        <row r="416">
          <cell r="A416">
            <v>2050401</v>
          </cell>
        </row>
        <row r="417">
          <cell r="A417">
            <v>2050402</v>
          </cell>
        </row>
        <row r="418">
          <cell r="A418">
            <v>2050403</v>
          </cell>
        </row>
        <row r="419">
          <cell r="A419">
            <v>2050404</v>
          </cell>
        </row>
        <row r="420">
          <cell r="A420">
            <v>2050499</v>
          </cell>
        </row>
        <row r="420">
          <cell r="C420">
            <v>9</v>
          </cell>
        </row>
        <row r="421">
          <cell r="A421">
            <v>20505</v>
          </cell>
        </row>
        <row r="421">
          <cell r="C421">
            <v>1</v>
          </cell>
        </row>
        <row r="422">
          <cell r="A422">
            <v>2050501</v>
          </cell>
        </row>
        <row r="422">
          <cell r="C422">
            <v>1</v>
          </cell>
        </row>
        <row r="423">
          <cell r="A423">
            <v>2050502</v>
          </cell>
        </row>
        <row r="424">
          <cell r="A424">
            <v>2050599</v>
          </cell>
        </row>
        <row r="425">
          <cell r="A425">
            <v>20506</v>
          </cell>
        </row>
        <row r="425">
          <cell r="C425">
            <v>0</v>
          </cell>
        </row>
        <row r="426">
          <cell r="A426">
            <v>2050601</v>
          </cell>
        </row>
        <row r="427">
          <cell r="A427">
            <v>2050602</v>
          </cell>
        </row>
        <row r="428">
          <cell r="A428">
            <v>2050699</v>
          </cell>
        </row>
        <row r="429">
          <cell r="A429">
            <v>20507</v>
          </cell>
        </row>
        <row r="429">
          <cell r="C429">
            <v>556</v>
          </cell>
        </row>
        <row r="430">
          <cell r="A430">
            <v>2050701</v>
          </cell>
        </row>
        <row r="430">
          <cell r="C430">
            <v>556</v>
          </cell>
        </row>
        <row r="431">
          <cell r="A431">
            <v>2050702</v>
          </cell>
        </row>
        <row r="432">
          <cell r="A432">
            <v>2050799</v>
          </cell>
        </row>
        <row r="433">
          <cell r="A433">
            <v>20508</v>
          </cell>
        </row>
        <row r="433">
          <cell r="C433">
            <v>1091</v>
          </cell>
        </row>
        <row r="434">
          <cell r="A434">
            <v>2050801</v>
          </cell>
        </row>
        <row r="434">
          <cell r="C434">
            <v>362</v>
          </cell>
        </row>
        <row r="435">
          <cell r="A435">
            <v>2050802</v>
          </cell>
        </row>
        <row r="435">
          <cell r="C435">
            <v>394</v>
          </cell>
        </row>
        <row r="436">
          <cell r="A436">
            <v>2050803</v>
          </cell>
        </row>
        <row r="436">
          <cell r="C436">
            <v>335</v>
          </cell>
        </row>
        <row r="437">
          <cell r="A437">
            <v>2050804</v>
          </cell>
        </row>
        <row r="438">
          <cell r="A438">
            <v>2050899</v>
          </cell>
        </row>
        <row r="439">
          <cell r="A439">
            <v>20509</v>
          </cell>
        </row>
        <row r="439">
          <cell r="C439">
            <v>3290</v>
          </cell>
        </row>
        <row r="440">
          <cell r="A440">
            <v>2050901</v>
          </cell>
        </row>
        <row r="440">
          <cell r="C440">
            <v>625</v>
          </cell>
        </row>
        <row r="441">
          <cell r="A441">
            <v>2050902</v>
          </cell>
        </row>
        <row r="441">
          <cell r="C441">
            <v>206</v>
          </cell>
        </row>
        <row r="442">
          <cell r="A442">
            <v>2050903</v>
          </cell>
        </row>
        <row r="442">
          <cell r="C442">
            <v>1055</v>
          </cell>
        </row>
        <row r="443">
          <cell r="A443">
            <v>2050904</v>
          </cell>
        </row>
        <row r="443">
          <cell r="C443">
            <v>360</v>
          </cell>
        </row>
        <row r="444">
          <cell r="A444">
            <v>2050905</v>
          </cell>
        </row>
        <row r="444">
          <cell r="C444">
            <v>987</v>
          </cell>
        </row>
        <row r="445">
          <cell r="A445">
            <v>2050999</v>
          </cell>
        </row>
        <row r="445">
          <cell r="C445">
            <v>57</v>
          </cell>
        </row>
        <row r="446">
          <cell r="A446">
            <v>20599</v>
          </cell>
        </row>
        <row r="446">
          <cell r="C446">
            <v>286</v>
          </cell>
        </row>
        <row r="447">
          <cell r="A447">
            <v>2059999</v>
          </cell>
        </row>
        <row r="447">
          <cell r="C447">
            <v>286</v>
          </cell>
        </row>
        <row r="448">
          <cell r="A448">
            <v>206</v>
          </cell>
        </row>
        <row r="448">
          <cell r="C448">
            <v>6591</v>
          </cell>
        </row>
        <row r="449">
          <cell r="A449">
            <v>20601</v>
          </cell>
        </row>
        <row r="449">
          <cell r="C449">
            <v>4239</v>
          </cell>
        </row>
        <row r="450">
          <cell r="A450">
            <v>2060101</v>
          </cell>
        </row>
        <row r="450">
          <cell r="C450">
            <v>1005</v>
          </cell>
        </row>
        <row r="451">
          <cell r="A451">
            <v>2060102</v>
          </cell>
        </row>
        <row r="451">
          <cell r="C451">
            <v>298</v>
          </cell>
        </row>
        <row r="452">
          <cell r="A452">
            <v>2060103</v>
          </cell>
        </row>
        <row r="453">
          <cell r="A453">
            <v>2060199</v>
          </cell>
        </row>
        <row r="453">
          <cell r="C453">
            <v>2936</v>
          </cell>
        </row>
        <row r="454">
          <cell r="A454">
            <v>20602</v>
          </cell>
        </row>
        <row r="454">
          <cell r="C454">
            <v>42</v>
          </cell>
        </row>
        <row r="455">
          <cell r="A455">
            <v>2060201</v>
          </cell>
        </row>
        <row r="455">
          <cell r="C455">
            <v>2</v>
          </cell>
        </row>
        <row r="456">
          <cell r="A456">
            <v>2060203</v>
          </cell>
        </row>
        <row r="456">
          <cell r="C456">
            <v>10</v>
          </cell>
        </row>
        <row r="457">
          <cell r="A457">
            <v>2060204</v>
          </cell>
        </row>
        <row r="458">
          <cell r="A458">
            <v>2060205</v>
          </cell>
        </row>
        <row r="459">
          <cell r="A459">
            <v>2060206</v>
          </cell>
        </row>
        <row r="460">
          <cell r="A460">
            <v>2060207</v>
          </cell>
        </row>
        <row r="461">
          <cell r="A461">
            <v>2060208</v>
          </cell>
        </row>
        <row r="461">
          <cell r="C461">
            <v>30</v>
          </cell>
        </row>
        <row r="462">
          <cell r="A462">
            <v>2060299</v>
          </cell>
        </row>
        <row r="463">
          <cell r="A463">
            <v>20603</v>
          </cell>
        </row>
        <row r="463">
          <cell r="C463">
            <v>0</v>
          </cell>
        </row>
        <row r="464">
          <cell r="A464">
            <v>2060301</v>
          </cell>
        </row>
        <row r="465">
          <cell r="A465">
            <v>2060302</v>
          </cell>
        </row>
        <row r="466">
          <cell r="A466">
            <v>2060303</v>
          </cell>
        </row>
        <row r="467">
          <cell r="A467">
            <v>2060304</v>
          </cell>
        </row>
        <row r="468">
          <cell r="A468">
            <v>2060399</v>
          </cell>
        </row>
        <row r="469">
          <cell r="A469">
            <v>20604</v>
          </cell>
        </row>
        <row r="469">
          <cell r="C469">
            <v>211</v>
          </cell>
        </row>
        <row r="470">
          <cell r="A470">
            <v>2060401</v>
          </cell>
        </row>
        <row r="471">
          <cell r="A471">
            <v>2060404</v>
          </cell>
        </row>
        <row r="471">
          <cell r="C471">
            <v>211</v>
          </cell>
        </row>
        <row r="472">
          <cell r="A472">
            <v>2060405</v>
          </cell>
        </row>
        <row r="473">
          <cell r="A473">
            <v>2060499</v>
          </cell>
        </row>
        <row r="474">
          <cell r="A474">
            <v>20605</v>
          </cell>
        </row>
        <row r="474">
          <cell r="C474">
            <v>118</v>
          </cell>
        </row>
        <row r="475">
          <cell r="A475">
            <v>2060501</v>
          </cell>
        </row>
        <row r="476">
          <cell r="A476">
            <v>2060502</v>
          </cell>
        </row>
        <row r="477">
          <cell r="A477">
            <v>2060503</v>
          </cell>
        </row>
        <row r="478">
          <cell r="A478">
            <v>2060599</v>
          </cell>
        </row>
        <row r="478">
          <cell r="C478">
            <v>118</v>
          </cell>
        </row>
        <row r="479">
          <cell r="A479">
            <v>20606</v>
          </cell>
        </row>
        <row r="479">
          <cell r="C479">
            <v>0</v>
          </cell>
        </row>
        <row r="480">
          <cell r="A480">
            <v>2060601</v>
          </cell>
        </row>
        <row r="481">
          <cell r="A481">
            <v>2060602</v>
          </cell>
        </row>
        <row r="482">
          <cell r="A482">
            <v>2060603</v>
          </cell>
        </row>
        <row r="483">
          <cell r="A483">
            <v>2060699</v>
          </cell>
        </row>
        <row r="484">
          <cell r="A484">
            <v>20607</v>
          </cell>
        </row>
        <row r="484">
          <cell r="C484">
            <v>70</v>
          </cell>
        </row>
        <row r="485">
          <cell r="A485">
            <v>2060701</v>
          </cell>
        </row>
        <row r="485">
          <cell r="C485">
            <v>11</v>
          </cell>
        </row>
        <row r="486">
          <cell r="A486">
            <v>2060702</v>
          </cell>
        </row>
        <row r="486">
          <cell r="C486">
            <v>44</v>
          </cell>
        </row>
        <row r="487">
          <cell r="A487">
            <v>2060703</v>
          </cell>
        </row>
        <row r="488">
          <cell r="A488">
            <v>2060704</v>
          </cell>
        </row>
        <row r="489">
          <cell r="A489">
            <v>2060705</v>
          </cell>
        </row>
        <row r="490">
          <cell r="A490">
            <v>2060799</v>
          </cell>
        </row>
        <row r="490">
          <cell r="C490">
            <v>15</v>
          </cell>
        </row>
        <row r="491">
          <cell r="A491">
            <v>20608</v>
          </cell>
        </row>
        <row r="491">
          <cell r="C491">
            <v>0</v>
          </cell>
        </row>
        <row r="492">
          <cell r="A492">
            <v>2060801</v>
          </cell>
        </row>
        <row r="493">
          <cell r="A493">
            <v>2060802</v>
          </cell>
        </row>
        <row r="494">
          <cell r="A494">
            <v>2060899</v>
          </cell>
        </row>
        <row r="495">
          <cell r="A495">
            <v>20609</v>
          </cell>
        </row>
        <row r="495">
          <cell r="C495">
            <v>0</v>
          </cell>
        </row>
        <row r="496">
          <cell r="A496">
            <v>2060901</v>
          </cell>
        </row>
        <row r="497">
          <cell r="A497">
            <v>2060902</v>
          </cell>
        </row>
        <row r="498">
          <cell r="A498">
            <v>2060999</v>
          </cell>
        </row>
        <row r="499">
          <cell r="A499">
            <v>20699</v>
          </cell>
        </row>
        <row r="499">
          <cell r="C499">
            <v>1911</v>
          </cell>
        </row>
        <row r="500">
          <cell r="A500">
            <v>2069901</v>
          </cell>
        </row>
        <row r="501">
          <cell r="A501">
            <v>2069902</v>
          </cell>
        </row>
        <row r="502">
          <cell r="A502">
            <v>2069903</v>
          </cell>
        </row>
        <row r="503">
          <cell r="A503">
            <v>2069999</v>
          </cell>
        </row>
        <row r="503">
          <cell r="C503">
            <v>1911</v>
          </cell>
        </row>
        <row r="504">
          <cell r="A504">
            <v>207</v>
          </cell>
        </row>
        <row r="504">
          <cell r="C504">
            <v>7425</v>
          </cell>
        </row>
        <row r="505">
          <cell r="A505">
            <v>20701</v>
          </cell>
        </row>
        <row r="505">
          <cell r="C505">
            <v>2382</v>
          </cell>
        </row>
        <row r="506">
          <cell r="A506">
            <v>2070101</v>
          </cell>
        </row>
        <row r="506">
          <cell r="C506">
            <v>956</v>
          </cell>
        </row>
        <row r="507">
          <cell r="A507">
            <v>2070102</v>
          </cell>
        </row>
        <row r="507">
          <cell r="C507">
            <v>237</v>
          </cell>
        </row>
        <row r="508">
          <cell r="A508">
            <v>2070103</v>
          </cell>
        </row>
        <row r="509">
          <cell r="A509">
            <v>2070104</v>
          </cell>
        </row>
        <row r="509">
          <cell r="C509">
            <v>50</v>
          </cell>
        </row>
        <row r="510">
          <cell r="A510">
            <v>2070105</v>
          </cell>
        </row>
        <row r="510">
          <cell r="C510">
            <v>68</v>
          </cell>
        </row>
        <row r="511">
          <cell r="A511">
            <v>2070106</v>
          </cell>
        </row>
        <row r="512">
          <cell r="A512">
            <v>2070107</v>
          </cell>
        </row>
        <row r="512">
          <cell r="C512">
            <v>422</v>
          </cell>
        </row>
        <row r="513">
          <cell r="A513">
            <v>2070108</v>
          </cell>
        </row>
        <row r="513">
          <cell r="C513">
            <v>4</v>
          </cell>
        </row>
        <row r="514">
          <cell r="A514">
            <v>2070109</v>
          </cell>
        </row>
        <row r="515">
          <cell r="A515">
            <v>2070110</v>
          </cell>
        </row>
        <row r="516">
          <cell r="A516">
            <v>2070111</v>
          </cell>
        </row>
        <row r="516">
          <cell r="C516">
            <v>33</v>
          </cell>
        </row>
        <row r="517">
          <cell r="A517">
            <v>2070112</v>
          </cell>
        </row>
        <row r="518">
          <cell r="A518">
            <v>2070113</v>
          </cell>
        </row>
        <row r="519">
          <cell r="A519">
            <v>2070114</v>
          </cell>
        </row>
        <row r="520">
          <cell r="A520">
            <v>2070199</v>
          </cell>
        </row>
        <row r="520">
          <cell r="C520">
            <v>612</v>
          </cell>
        </row>
        <row r="521">
          <cell r="A521">
            <v>20702</v>
          </cell>
        </row>
        <row r="521">
          <cell r="C521">
            <v>925</v>
          </cell>
        </row>
        <row r="522">
          <cell r="A522">
            <v>2070201</v>
          </cell>
        </row>
        <row r="522">
          <cell r="C522">
            <v>601</v>
          </cell>
        </row>
        <row r="523">
          <cell r="A523">
            <v>2070202</v>
          </cell>
        </row>
        <row r="523">
          <cell r="C523">
            <v>107</v>
          </cell>
        </row>
        <row r="524">
          <cell r="A524">
            <v>2070203</v>
          </cell>
        </row>
        <row r="525">
          <cell r="A525">
            <v>2070204</v>
          </cell>
        </row>
        <row r="525">
          <cell r="C525">
            <v>202</v>
          </cell>
        </row>
        <row r="526">
          <cell r="A526">
            <v>2070205</v>
          </cell>
        </row>
        <row r="526">
          <cell r="C526">
            <v>15</v>
          </cell>
        </row>
        <row r="527">
          <cell r="A527">
            <v>2070206</v>
          </cell>
        </row>
        <row r="528">
          <cell r="A528">
            <v>2070299</v>
          </cell>
        </row>
        <row r="529">
          <cell r="A529">
            <v>20703</v>
          </cell>
        </row>
        <row r="529">
          <cell r="C529">
            <v>349</v>
          </cell>
        </row>
        <row r="530">
          <cell r="A530">
            <v>2070301</v>
          </cell>
        </row>
        <row r="530">
          <cell r="C530">
            <v>213</v>
          </cell>
        </row>
        <row r="531">
          <cell r="A531">
            <v>2070302</v>
          </cell>
        </row>
        <row r="531">
          <cell r="C531">
            <v>33</v>
          </cell>
        </row>
        <row r="532">
          <cell r="A532">
            <v>2070303</v>
          </cell>
        </row>
        <row r="533">
          <cell r="A533">
            <v>2070304</v>
          </cell>
        </row>
        <row r="534">
          <cell r="A534">
            <v>2070305</v>
          </cell>
        </row>
        <row r="534">
          <cell r="C534">
            <v>43</v>
          </cell>
        </row>
        <row r="535">
          <cell r="A535">
            <v>2070306</v>
          </cell>
        </row>
        <row r="536">
          <cell r="A536">
            <v>2070307</v>
          </cell>
        </row>
        <row r="536">
          <cell r="C536">
            <v>60</v>
          </cell>
        </row>
        <row r="537">
          <cell r="A537">
            <v>2070308</v>
          </cell>
        </row>
        <row r="538">
          <cell r="A538">
            <v>2070309</v>
          </cell>
        </row>
        <row r="539">
          <cell r="A539">
            <v>2070399</v>
          </cell>
        </row>
        <row r="540">
          <cell r="A540">
            <v>20706</v>
          </cell>
        </row>
        <row r="540">
          <cell r="C540">
            <v>210</v>
          </cell>
        </row>
        <row r="541">
          <cell r="A541">
            <v>2070601</v>
          </cell>
        </row>
        <row r="541">
          <cell r="C541">
            <v>172</v>
          </cell>
        </row>
        <row r="542">
          <cell r="A542">
            <v>2070602</v>
          </cell>
        </row>
        <row r="543">
          <cell r="A543">
            <v>2070603</v>
          </cell>
        </row>
        <row r="544">
          <cell r="A544">
            <v>2070604</v>
          </cell>
        </row>
        <row r="545">
          <cell r="A545">
            <v>2070605</v>
          </cell>
        </row>
        <row r="545">
          <cell r="C545">
            <v>2</v>
          </cell>
        </row>
        <row r="546">
          <cell r="A546">
            <v>2070606</v>
          </cell>
        </row>
        <row r="547">
          <cell r="A547">
            <v>2070607</v>
          </cell>
        </row>
        <row r="547">
          <cell r="C547">
            <v>36</v>
          </cell>
        </row>
        <row r="548">
          <cell r="A548">
            <v>2070699</v>
          </cell>
        </row>
        <row r="549">
          <cell r="A549">
            <v>20708</v>
          </cell>
        </row>
        <row r="549">
          <cell r="C549">
            <v>2575</v>
          </cell>
        </row>
        <row r="550">
          <cell r="A550">
            <v>2070801</v>
          </cell>
        </row>
        <row r="550">
          <cell r="C550">
            <v>2364</v>
          </cell>
        </row>
        <row r="551">
          <cell r="A551">
            <v>2070802</v>
          </cell>
        </row>
        <row r="551">
          <cell r="C551">
            <v>75</v>
          </cell>
        </row>
        <row r="552">
          <cell r="A552">
            <v>2070803</v>
          </cell>
        </row>
        <row r="553">
          <cell r="A553">
            <v>2070806</v>
          </cell>
        </row>
        <row r="554">
          <cell r="A554">
            <v>2070807</v>
          </cell>
        </row>
        <row r="555">
          <cell r="A555">
            <v>2070808</v>
          </cell>
        </row>
        <row r="555">
          <cell r="C555">
            <v>136</v>
          </cell>
        </row>
        <row r="556">
          <cell r="A556">
            <v>2070899</v>
          </cell>
        </row>
        <row r="557">
          <cell r="A557">
            <v>20799</v>
          </cell>
        </row>
        <row r="557">
          <cell r="C557">
            <v>984</v>
          </cell>
        </row>
        <row r="558">
          <cell r="A558">
            <v>2079902</v>
          </cell>
        </row>
        <row r="559">
          <cell r="A559">
            <v>2079903</v>
          </cell>
        </row>
        <row r="559">
          <cell r="C559">
            <v>100</v>
          </cell>
        </row>
        <row r="560">
          <cell r="A560">
            <v>2079999</v>
          </cell>
        </row>
        <row r="560">
          <cell r="C560">
            <v>884</v>
          </cell>
        </row>
        <row r="561">
          <cell r="A561">
            <v>208</v>
          </cell>
        </row>
        <row r="561">
          <cell r="C561">
            <v>130336</v>
          </cell>
        </row>
        <row r="562">
          <cell r="A562">
            <v>20801</v>
          </cell>
        </row>
        <row r="562">
          <cell r="C562">
            <v>2227</v>
          </cell>
        </row>
        <row r="563">
          <cell r="A563">
            <v>2080101</v>
          </cell>
        </row>
        <row r="563">
          <cell r="C563">
            <v>1656</v>
          </cell>
        </row>
        <row r="564">
          <cell r="A564">
            <v>2080102</v>
          </cell>
        </row>
        <row r="564">
          <cell r="C564">
            <v>329</v>
          </cell>
        </row>
        <row r="565">
          <cell r="A565">
            <v>2080103</v>
          </cell>
        </row>
        <row r="566">
          <cell r="A566">
            <v>2080104</v>
          </cell>
        </row>
        <row r="567">
          <cell r="A567">
            <v>2080105</v>
          </cell>
        </row>
        <row r="568">
          <cell r="A568">
            <v>2080106</v>
          </cell>
        </row>
        <row r="569">
          <cell r="A569">
            <v>2080107</v>
          </cell>
        </row>
        <row r="570">
          <cell r="A570">
            <v>2080108</v>
          </cell>
        </row>
        <row r="571">
          <cell r="A571">
            <v>2080109</v>
          </cell>
        </row>
        <row r="572">
          <cell r="A572">
            <v>2080110</v>
          </cell>
        </row>
        <row r="573">
          <cell r="A573">
            <v>2080111</v>
          </cell>
        </row>
        <row r="574">
          <cell r="A574">
            <v>2080112</v>
          </cell>
        </row>
        <row r="575">
          <cell r="A575">
            <v>2080113</v>
          </cell>
        </row>
        <row r="576">
          <cell r="A576">
            <v>2080114</v>
          </cell>
        </row>
        <row r="577">
          <cell r="A577">
            <v>2080115</v>
          </cell>
        </row>
        <row r="578">
          <cell r="A578">
            <v>2080116</v>
          </cell>
        </row>
        <row r="579">
          <cell r="A579">
            <v>2080150</v>
          </cell>
        </row>
        <row r="580">
          <cell r="A580">
            <v>2080199</v>
          </cell>
        </row>
        <row r="580">
          <cell r="C580">
            <v>242</v>
          </cell>
        </row>
        <row r="581">
          <cell r="A581">
            <v>20802</v>
          </cell>
        </row>
        <row r="581">
          <cell r="C581">
            <v>1858</v>
          </cell>
        </row>
        <row r="582">
          <cell r="A582">
            <v>2080201</v>
          </cell>
        </row>
        <row r="582">
          <cell r="C582">
            <v>1481</v>
          </cell>
        </row>
        <row r="583">
          <cell r="A583">
            <v>2080202</v>
          </cell>
        </row>
        <row r="583">
          <cell r="C583">
            <v>322</v>
          </cell>
        </row>
        <row r="584">
          <cell r="A584">
            <v>2080203</v>
          </cell>
        </row>
        <row r="585">
          <cell r="A585">
            <v>2080206</v>
          </cell>
        </row>
        <row r="586">
          <cell r="A586">
            <v>2080207</v>
          </cell>
        </row>
        <row r="587">
          <cell r="A587">
            <v>2080208</v>
          </cell>
        </row>
        <row r="588">
          <cell r="A588">
            <v>2080299</v>
          </cell>
        </row>
        <row r="588">
          <cell r="C588">
            <v>55</v>
          </cell>
        </row>
        <row r="589">
          <cell r="A589">
            <v>20804</v>
          </cell>
        </row>
        <row r="589">
          <cell r="C589">
            <v>0</v>
          </cell>
        </row>
        <row r="590">
          <cell r="A590">
            <v>2080402</v>
          </cell>
        </row>
        <row r="591">
          <cell r="A591">
            <v>20805</v>
          </cell>
        </row>
        <row r="591">
          <cell r="C591">
            <v>56517</v>
          </cell>
        </row>
        <row r="592">
          <cell r="A592">
            <v>2080501</v>
          </cell>
        </row>
        <row r="593">
          <cell r="A593">
            <v>2080502</v>
          </cell>
        </row>
        <row r="594">
          <cell r="A594">
            <v>2080503</v>
          </cell>
        </row>
        <row r="595">
          <cell r="A595">
            <v>2080505</v>
          </cell>
        </row>
        <row r="595">
          <cell r="C595">
            <v>21424</v>
          </cell>
        </row>
        <row r="596">
          <cell r="A596">
            <v>2080506</v>
          </cell>
        </row>
        <row r="596">
          <cell r="C596">
            <v>60</v>
          </cell>
        </row>
        <row r="597">
          <cell r="A597">
            <v>2080507</v>
          </cell>
        </row>
        <row r="597">
          <cell r="C597">
            <v>31026</v>
          </cell>
        </row>
        <row r="598">
          <cell r="A598">
            <v>2080508</v>
          </cell>
        </row>
        <row r="598">
          <cell r="C598">
            <v>3970</v>
          </cell>
        </row>
        <row r="599">
          <cell r="A599">
            <v>2080599</v>
          </cell>
        </row>
        <row r="599">
          <cell r="C599">
            <v>37</v>
          </cell>
        </row>
        <row r="600">
          <cell r="A600">
            <v>20806</v>
          </cell>
        </row>
        <row r="600">
          <cell r="C600">
            <v>0</v>
          </cell>
        </row>
        <row r="601">
          <cell r="A601">
            <v>2080601</v>
          </cell>
        </row>
        <row r="602">
          <cell r="A602">
            <v>2080602</v>
          </cell>
        </row>
        <row r="603">
          <cell r="A603">
            <v>2080699</v>
          </cell>
        </row>
        <row r="604">
          <cell r="A604">
            <v>20807</v>
          </cell>
        </row>
        <row r="604">
          <cell r="C604">
            <v>2207</v>
          </cell>
        </row>
        <row r="605">
          <cell r="A605">
            <v>2080701</v>
          </cell>
        </row>
        <row r="606">
          <cell r="A606">
            <v>2080702</v>
          </cell>
        </row>
        <row r="607">
          <cell r="A607">
            <v>2080704</v>
          </cell>
        </row>
        <row r="608">
          <cell r="A608">
            <v>2080705</v>
          </cell>
        </row>
        <row r="609">
          <cell r="A609">
            <v>2080709</v>
          </cell>
        </row>
        <row r="610">
          <cell r="A610">
            <v>2080711</v>
          </cell>
        </row>
        <row r="611">
          <cell r="A611">
            <v>2080712</v>
          </cell>
        </row>
        <row r="612">
          <cell r="A612">
            <v>2080713</v>
          </cell>
        </row>
        <row r="613">
          <cell r="A613">
            <v>2080799</v>
          </cell>
        </row>
        <row r="613">
          <cell r="C613">
            <v>2207</v>
          </cell>
        </row>
        <row r="614">
          <cell r="A614">
            <v>20808</v>
          </cell>
        </row>
        <row r="614">
          <cell r="C614">
            <v>9684</v>
          </cell>
        </row>
        <row r="615">
          <cell r="A615">
            <v>2080801</v>
          </cell>
        </row>
        <row r="615">
          <cell r="C615">
            <v>1527</v>
          </cell>
        </row>
        <row r="616">
          <cell r="A616">
            <v>2080802</v>
          </cell>
        </row>
        <row r="617">
          <cell r="A617">
            <v>2080803</v>
          </cell>
        </row>
        <row r="618">
          <cell r="A618">
            <v>2080805</v>
          </cell>
        </row>
        <row r="618">
          <cell r="C618">
            <v>426</v>
          </cell>
        </row>
        <row r="619">
          <cell r="A619">
            <v>2080806</v>
          </cell>
        </row>
        <row r="620">
          <cell r="A620">
            <v>2080807</v>
          </cell>
        </row>
        <row r="620">
          <cell r="C620">
            <v>30</v>
          </cell>
        </row>
        <row r="621">
          <cell r="A621">
            <v>2080808</v>
          </cell>
        </row>
        <row r="622">
          <cell r="A622">
            <v>2080899</v>
          </cell>
        </row>
        <row r="622">
          <cell r="C622">
            <v>7701</v>
          </cell>
        </row>
        <row r="623">
          <cell r="A623">
            <v>20809</v>
          </cell>
        </row>
        <row r="623">
          <cell r="C623">
            <v>642</v>
          </cell>
        </row>
        <row r="624">
          <cell r="A624">
            <v>2080901</v>
          </cell>
        </row>
        <row r="624">
          <cell r="C624">
            <v>162</v>
          </cell>
        </row>
        <row r="625">
          <cell r="A625">
            <v>2080902</v>
          </cell>
        </row>
        <row r="626">
          <cell r="A626">
            <v>2080903</v>
          </cell>
        </row>
        <row r="626">
          <cell r="C626">
            <v>16</v>
          </cell>
        </row>
        <row r="627">
          <cell r="A627">
            <v>2080904</v>
          </cell>
        </row>
        <row r="627">
          <cell r="C627">
            <v>20</v>
          </cell>
        </row>
        <row r="628">
          <cell r="A628">
            <v>2080905</v>
          </cell>
        </row>
        <row r="628">
          <cell r="C628">
            <v>271</v>
          </cell>
        </row>
        <row r="629">
          <cell r="A629">
            <v>2080999</v>
          </cell>
        </row>
        <row r="629">
          <cell r="C629">
            <v>173</v>
          </cell>
        </row>
        <row r="630">
          <cell r="A630">
            <v>20810</v>
          </cell>
        </row>
        <row r="630">
          <cell r="C630">
            <v>1280</v>
          </cell>
        </row>
        <row r="631">
          <cell r="A631">
            <v>2081001</v>
          </cell>
        </row>
        <row r="631">
          <cell r="C631">
            <v>887</v>
          </cell>
        </row>
        <row r="632">
          <cell r="A632">
            <v>2081002</v>
          </cell>
        </row>
        <row r="632">
          <cell r="C632">
            <v>361</v>
          </cell>
        </row>
        <row r="633">
          <cell r="A633">
            <v>2081003</v>
          </cell>
        </row>
        <row r="634">
          <cell r="A634">
            <v>2081004</v>
          </cell>
        </row>
        <row r="634">
          <cell r="C634">
            <v>32</v>
          </cell>
        </row>
        <row r="635">
          <cell r="A635">
            <v>2081005</v>
          </cell>
        </row>
        <row r="636">
          <cell r="A636">
            <v>2081006</v>
          </cell>
        </row>
        <row r="637">
          <cell r="A637">
            <v>2081099</v>
          </cell>
        </row>
        <row r="638">
          <cell r="A638">
            <v>20811</v>
          </cell>
        </row>
        <row r="638">
          <cell r="C638">
            <v>5448</v>
          </cell>
        </row>
        <row r="639">
          <cell r="A639">
            <v>2081101</v>
          </cell>
        </row>
        <row r="639">
          <cell r="C639">
            <v>224</v>
          </cell>
        </row>
        <row r="640">
          <cell r="A640">
            <v>2081102</v>
          </cell>
        </row>
        <row r="640">
          <cell r="C640">
            <v>29</v>
          </cell>
        </row>
        <row r="641">
          <cell r="A641">
            <v>2081103</v>
          </cell>
        </row>
        <row r="642">
          <cell r="A642">
            <v>2081104</v>
          </cell>
        </row>
        <row r="642">
          <cell r="C642">
            <v>165</v>
          </cell>
        </row>
        <row r="643">
          <cell r="A643">
            <v>2081105</v>
          </cell>
        </row>
        <row r="643">
          <cell r="C643">
            <v>136</v>
          </cell>
        </row>
        <row r="644">
          <cell r="A644">
            <v>2081106</v>
          </cell>
        </row>
        <row r="644">
          <cell r="C644">
            <v>1</v>
          </cell>
        </row>
        <row r="645">
          <cell r="A645">
            <v>2081107</v>
          </cell>
        </row>
        <row r="645">
          <cell r="C645">
            <v>2174</v>
          </cell>
        </row>
        <row r="646">
          <cell r="A646">
            <v>2081199</v>
          </cell>
        </row>
        <row r="646">
          <cell r="C646">
            <v>2719</v>
          </cell>
        </row>
        <row r="647">
          <cell r="A647">
            <v>20816</v>
          </cell>
        </row>
        <row r="647">
          <cell r="C647">
            <v>89</v>
          </cell>
        </row>
        <row r="648">
          <cell r="A648">
            <v>2081601</v>
          </cell>
        </row>
        <row r="648">
          <cell r="C648">
            <v>51</v>
          </cell>
        </row>
        <row r="649">
          <cell r="A649">
            <v>2081602</v>
          </cell>
        </row>
        <row r="649">
          <cell r="C649">
            <v>24</v>
          </cell>
        </row>
        <row r="650">
          <cell r="A650">
            <v>2081603</v>
          </cell>
        </row>
        <row r="651">
          <cell r="A651">
            <v>2081650</v>
          </cell>
        </row>
        <row r="652">
          <cell r="A652">
            <v>2081699</v>
          </cell>
        </row>
        <row r="652">
          <cell r="C652">
            <v>14</v>
          </cell>
        </row>
        <row r="653">
          <cell r="A653">
            <v>20819</v>
          </cell>
        </row>
        <row r="653">
          <cell r="C653">
            <v>10265</v>
          </cell>
        </row>
        <row r="654">
          <cell r="A654">
            <v>2081901</v>
          </cell>
        </row>
        <row r="654">
          <cell r="C654">
            <v>2713</v>
          </cell>
        </row>
        <row r="655">
          <cell r="A655">
            <v>2081902</v>
          </cell>
        </row>
        <row r="655">
          <cell r="C655">
            <v>7552</v>
          </cell>
        </row>
        <row r="656">
          <cell r="A656">
            <v>20820</v>
          </cell>
        </row>
        <row r="656">
          <cell r="C656">
            <v>1461</v>
          </cell>
        </row>
        <row r="657">
          <cell r="A657">
            <v>2082001</v>
          </cell>
        </row>
        <row r="657">
          <cell r="C657">
            <v>1100</v>
          </cell>
        </row>
        <row r="658">
          <cell r="A658">
            <v>2082002</v>
          </cell>
        </row>
        <row r="658">
          <cell r="C658">
            <v>361</v>
          </cell>
        </row>
        <row r="659">
          <cell r="A659">
            <v>20821</v>
          </cell>
        </row>
        <row r="659">
          <cell r="C659">
            <v>7543</v>
          </cell>
        </row>
        <row r="660">
          <cell r="A660">
            <v>2082101</v>
          </cell>
        </row>
        <row r="661">
          <cell r="A661">
            <v>2082102</v>
          </cell>
        </row>
        <row r="661">
          <cell r="C661">
            <v>7543</v>
          </cell>
        </row>
        <row r="662">
          <cell r="A662">
            <v>20824</v>
          </cell>
        </row>
        <row r="662">
          <cell r="C662">
            <v>0</v>
          </cell>
        </row>
        <row r="663">
          <cell r="A663">
            <v>2082401</v>
          </cell>
        </row>
        <row r="664">
          <cell r="A664">
            <v>2082402</v>
          </cell>
        </row>
        <row r="665">
          <cell r="A665">
            <v>20825</v>
          </cell>
        </row>
        <row r="665">
          <cell r="C665">
            <v>1298</v>
          </cell>
        </row>
        <row r="666">
          <cell r="A666">
            <v>2082501</v>
          </cell>
        </row>
        <row r="667">
          <cell r="A667">
            <v>2082502</v>
          </cell>
        </row>
        <row r="667">
          <cell r="C667">
            <v>1298</v>
          </cell>
        </row>
        <row r="668">
          <cell r="A668">
            <v>20826</v>
          </cell>
        </row>
        <row r="668">
          <cell r="C668">
            <v>28379</v>
          </cell>
        </row>
        <row r="669">
          <cell r="A669">
            <v>2082601</v>
          </cell>
        </row>
        <row r="670">
          <cell r="A670">
            <v>2082602</v>
          </cell>
        </row>
        <row r="670">
          <cell r="C670">
            <v>28379</v>
          </cell>
        </row>
        <row r="671">
          <cell r="A671">
            <v>2082699</v>
          </cell>
        </row>
        <row r="672">
          <cell r="A672">
            <v>20827</v>
          </cell>
        </row>
        <row r="672">
          <cell r="C672">
            <v>0</v>
          </cell>
        </row>
        <row r="673">
          <cell r="A673">
            <v>2082701</v>
          </cell>
        </row>
        <row r="674">
          <cell r="A674">
            <v>2082702</v>
          </cell>
        </row>
        <row r="675">
          <cell r="A675">
            <v>2082799</v>
          </cell>
        </row>
        <row r="676">
          <cell r="A676">
            <v>20828</v>
          </cell>
        </row>
        <row r="676">
          <cell r="C676">
            <v>1438</v>
          </cell>
        </row>
        <row r="677">
          <cell r="A677">
            <v>2082801</v>
          </cell>
        </row>
        <row r="677">
          <cell r="C677">
            <v>527</v>
          </cell>
        </row>
        <row r="678">
          <cell r="A678">
            <v>2082802</v>
          </cell>
        </row>
        <row r="678">
          <cell r="C678">
            <v>53</v>
          </cell>
        </row>
        <row r="679">
          <cell r="A679">
            <v>2082803</v>
          </cell>
        </row>
        <row r="680">
          <cell r="A680">
            <v>2082804</v>
          </cell>
        </row>
        <row r="681">
          <cell r="A681">
            <v>2082805</v>
          </cell>
        </row>
        <row r="682">
          <cell r="A682">
            <v>2082806</v>
          </cell>
        </row>
        <row r="683">
          <cell r="A683">
            <v>2082850</v>
          </cell>
        </row>
        <row r="684">
          <cell r="A684">
            <v>2082899</v>
          </cell>
        </row>
        <row r="684">
          <cell r="C684">
            <v>858</v>
          </cell>
        </row>
        <row r="685">
          <cell r="A685">
            <v>20830</v>
          </cell>
        </row>
        <row r="685">
          <cell r="C685">
            <v>0</v>
          </cell>
        </row>
        <row r="686">
          <cell r="A686">
            <v>2083001</v>
          </cell>
        </row>
        <row r="687">
          <cell r="A687">
            <v>2083099</v>
          </cell>
        </row>
        <row r="688">
          <cell r="A688">
            <v>20899</v>
          </cell>
        </row>
        <row r="688">
          <cell r="C688">
            <v>0</v>
          </cell>
        </row>
        <row r="689">
          <cell r="A689">
            <v>2089999</v>
          </cell>
        </row>
        <row r="690">
          <cell r="A690">
            <v>210</v>
          </cell>
        </row>
        <row r="690">
          <cell r="C690">
            <v>50553</v>
          </cell>
        </row>
        <row r="691">
          <cell r="A691">
            <v>21001</v>
          </cell>
        </row>
        <row r="691">
          <cell r="C691">
            <v>2285</v>
          </cell>
        </row>
        <row r="692">
          <cell r="A692">
            <v>2100101</v>
          </cell>
        </row>
        <row r="692">
          <cell r="C692">
            <v>1842</v>
          </cell>
        </row>
        <row r="693">
          <cell r="A693">
            <v>2100102</v>
          </cell>
        </row>
        <row r="693">
          <cell r="C693">
            <v>443</v>
          </cell>
        </row>
        <row r="694">
          <cell r="A694">
            <v>2100103</v>
          </cell>
        </row>
        <row r="695">
          <cell r="A695">
            <v>2100199</v>
          </cell>
        </row>
        <row r="696">
          <cell r="A696">
            <v>21002</v>
          </cell>
        </row>
        <row r="696">
          <cell r="C696">
            <v>2445</v>
          </cell>
        </row>
        <row r="697">
          <cell r="A697">
            <v>2100201</v>
          </cell>
        </row>
        <row r="697">
          <cell r="C697">
            <v>9</v>
          </cell>
        </row>
        <row r="698">
          <cell r="A698">
            <v>2100202</v>
          </cell>
        </row>
        <row r="698">
          <cell r="C698">
            <v>18</v>
          </cell>
        </row>
        <row r="699">
          <cell r="A699">
            <v>2100203</v>
          </cell>
        </row>
        <row r="700">
          <cell r="A700">
            <v>2100204</v>
          </cell>
        </row>
        <row r="701">
          <cell r="A701">
            <v>2100205</v>
          </cell>
        </row>
        <row r="702">
          <cell r="A702">
            <v>2100206</v>
          </cell>
        </row>
        <row r="702">
          <cell r="C702">
            <v>1462</v>
          </cell>
        </row>
        <row r="703">
          <cell r="A703">
            <v>2100207</v>
          </cell>
        </row>
        <row r="704">
          <cell r="A704">
            <v>2100208</v>
          </cell>
        </row>
        <row r="705">
          <cell r="A705">
            <v>2100209</v>
          </cell>
        </row>
        <row r="706">
          <cell r="A706">
            <v>2100210</v>
          </cell>
        </row>
        <row r="707">
          <cell r="A707">
            <v>2100211</v>
          </cell>
        </row>
        <row r="708">
          <cell r="A708">
            <v>2100212</v>
          </cell>
        </row>
        <row r="709">
          <cell r="A709">
            <v>2100213</v>
          </cell>
        </row>
        <row r="710">
          <cell r="A710">
            <v>2100299</v>
          </cell>
        </row>
        <row r="710">
          <cell r="C710">
            <v>956</v>
          </cell>
        </row>
        <row r="711">
          <cell r="A711">
            <v>21003</v>
          </cell>
        </row>
        <row r="711">
          <cell r="C711">
            <v>6705</v>
          </cell>
        </row>
        <row r="712">
          <cell r="A712">
            <v>2100301</v>
          </cell>
        </row>
        <row r="713">
          <cell r="A713">
            <v>2100302</v>
          </cell>
        </row>
        <row r="713">
          <cell r="C713">
            <v>5617</v>
          </cell>
        </row>
        <row r="714">
          <cell r="A714">
            <v>2100399</v>
          </cell>
        </row>
        <row r="714">
          <cell r="C714">
            <v>1088</v>
          </cell>
        </row>
        <row r="715">
          <cell r="A715">
            <v>21004</v>
          </cell>
        </row>
        <row r="715">
          <cell r="C715">
            <v>13465</v>
          </cell>
        </row>
        <row r="716">
          <cell r="A716">
            <v>2100401</v>
          </cell>
        </row>
        <row r="716">
          <cell r="C716">
            <v>1314</v>
          </cell>
        </row>
        <row r="717">
          <cell r="A717">
            <v>2100402</v>
          </cell>
        </row>
        <row r="718">
          <cell r="A718">
            <v>2100403</v>
          </cell>
        </row>
        <row r="718">
          <cell r="C718">
            <v>22</v>
          </cell>
        </row>
        <row r="719">
          <cell r="A719">
            <v>2100404</v>
          </cell>
        </row>
        <row r="720">
          <cell r="A720">
            <v>2100405</v>
          </cell>
        </row>
        <row r="721">
          <cell r="A721">
            <v>2100406</v>
          </cell>
        </row>
        <row r="722">
          <cell r="A722">
            <v>2100407</v>
          </cell>
        </row>
        <row r="723">
          <cell r="A723">
            <v>2100408</v>
          </cell>
        </row>
        <row r="723">
          <cell r="C723">
            <v>6959</v>
          </cell>
        </row>
        <row r="724">
          <cell r="A724">
            <v>2100409</v>
          </cell>
        </row>
        <row r="724">
          <cell r="C724">
            <v>4847</v>
          </cell>
        </row>
        <row r="725">
          <cell r="A725">
            <v>2100410</v>
          </cell>
        </row>
        <row r="725">
          <cell r="C725">
            <v>4</v>
          </cell>
        </row>
        <row r="726">
          <cell r="A726">
            <v>2100499</v>
          </cell>
        </row>
        <row r="726">
          <cell r="C726">
            <v>319</v>
          </cell>
        </row>
        <row r="727">
          <cell r="A727">
            <v>21007</v>
          </cell>
        </row>
        <row r="727">
          <cell r="C727">
            <v>2946</v>
          </cell>
        </row>
        <row r="728">
          <cell r="A728">
            <v>2100716</v>
          </cell>
        </row>
        <row r="729">
          <cell r="A729">
            <v>2100717</v>
          </cell>
        </row>
        <row r="729">
          <cell r="C729">
            <v>2754</v>
          </cell>
        </row>
        <row r="730">
          <cell r="A730">
            <v>2100799</v>
          </cell>
        </row>
        <row r="730">
          <cell r="C730">
            <v>192</v>
          </cell>
        </row>
        <row r="731">
          <cell r="A731">
            <v>21011</v>
          </cell>
        </row>
        <row r="731">
          <cell r="C731">
            <v>9001</v>
          </cell>
        </row>
        <row r="732">
          <cell r="A732">
            <v>2101101</v>
          </cell>
        </row>
        <row r="732">
          <cell r="C732">
            <v>3153</v>
          </cell>
        </row>
        <row r="733">
          <cell r="A733">
            <v>2101102</v>
          </cell>
        </row>
        <row r="733">
          <cell r="C733">
            <v>5848</v>
          </cell>
        </row>
        <row r="734">
          <cell r="A734">
            <v>2101103</v>
          </cell>
        </row>
        <row r="735">
          <cell r="A735">
            <v>2101199</v>
          </cell>
        </row>
        <row r="736">
          <cell r="A736">
            <v>21012</v>
          </cell>
        </row>
        <row r="736">
          <cell r="C736">
            <v>2907</v>
          </cell>
        </row>
        <row r="737">
          <cell r="A737">
            <v>2101201</v>
          </cell>
        </row>
        <row r="738">
          <cell r="A738">
            <v>2101202</v>
          </cell>
        </row>
        <row r="738">
          <cell r="C738">
            <v>2907</v>
          </cell>
        </row>
        <row r="739">
          <cell r="A739">
            <v>2101299</v>
          </cell>
        </row>
        <row r="740">
          <cell r="A740">
            <v>21013</v>
          </cell>
        </row>
        <row r="740">
          <cell r="C740">
            <v>5946</v>
          </cell>
        </row>
        <row r="741">
          <cell r="A741">
            <v>2101301</v>
          </cell>
        </row>
        <row r="741">
          <cell r="C741">
            <v>5909</v>
          </cell>
        </row>
        <row r="742">
          <cell r="A742">
            <v>2101302</v>
          </cell>
        </row>
        <row r="743">
          <cell r="A743">
            <v>2101399</v>
          </cell>
        </row>
        <row r="743">
          <cell r="C743">
            <v>37</v>
          </cell>
        </row>
        <row r="744">
          <cell r="A744">
            <v>21014</v>
          </cell>
        </row>
        <row r="744">
          <cell r="C744">
            <v>449</v>
          </cell>
        </row>
        <row r="745">
          <cell r="A745">
            <v>2101401</v>
          </cell>
        </row>
        <row r="745">
          <cell r="C745">
            <v>449</v>
          </cell>
        </row>
        <row r="746">
          <cell r="A746">
            <v>2101499</v>
          </cell>
        </row>
        <row r="747">
          <cell r="A747">
            <v>21015</v>
          </cell>
        </row>
        <row r="747">
          <cell r="C747">
            <v>1378</v>
          </cell>
        </row>
        <row r="748">
          <cell r="A748">
            <v>2101501</v>
          </cell>
        </row>
        <row r="748">
          <cell r="C748">
            <v>840</v>
          </cell>
        </row>
        <row r="749">
          <cell r="A749">
            <v>2101502</v>
          </cell>
        </row>
        <row r="749">
          <cell r="C749">
            <v>407</v>
          </cell>
        </row>
        <row r="750">
          <cell r="A750">
            <v>2101503</v>
          </cell>
        </row>
        <row r="751">
          <cell r="A751">
            <v>2101504</v>
          </cell>
        </row>
        <row r="752">
          <cell r="A752">
            <v>2101505</v>
          </cell>
        </row>
        <row r="753">
          <cell r="A753">
            <v>2101506</v>
          </cell>
        </row>
        <row r="754">
          <cell r="A754">
            <v>2101550</v>
          </cell>
        </row>
        <row r="755">
          <cell r="A755">
            <v>2101599</v>
          </cell>
        </row>
        <row r="755">
          <cell r="C755">
            <v>131</v>
          </cell>
        </row>
        <row r="756">
          <cell r="A756">
            <v>21016</v>
          </cell>
        </row>
        <row r="756">
          <cell r="C756">
            <v>0</v>
          </cell>
        </row>
        <row r="757">
          <cell r="A757">
            <v>2101601</v>
          </cell>
        </row>
        <row r="758">
          <cell r="A758">
            <v>21017</v>
          </cell>
        </row>
        <row r="758">
          <cell r="C758">
            <v>15</v>
          </cell>
        </row>
        <row r="759">
          <cell r="A759">
            <v>2101701</v>
          </cell>
        </row>
        <row r="760">
          <cell r="A760">
            <v>2101702</v>
          </cell>
        </row>
        <row r="761">
          <cell r="A761">
            <v>2101703</v>
          </cell>
        </row>
        <row r="762">
          <cell r="A762">
            <v>2101704</v>
          </cell>
        </row>
        <row r="762">
          <cell r="C762">
            <v>15</v>
          </cell>
        </row>
        <row r="763">
          <cell r="A763">
            <v>2101799</v>
          </cell>
        </row>
        <row r="764">
          <cell r="A764">
            <v>21018</v>
          </cell>
        </row>
        <row r="764">
          <cell r="C764">
            <v>0</v>
          </cell>
        </row>
        <row r="765">
          <cell r="A765">
            <v>2101801</v>
          </cell>
        </row>
        <row r="766">
          <cell r="A766">
            <v>2101802</v>
          </cell>
        </row>
        <row r="767">
          <cell r="A767">
            <v>2101803</v>
          </cell>
        </row>
        <row r="768">
          <cell r="A768">
            <v>2101899</v>
          </cell>
        </row>
        <row r="769">
          <cell r="A769">
            <v>21099</v>
          </cell>
        </row>
        <row r="769">
          <cell r="C769">
            <v>3011</v>
          </cell>
        </row>
        <row r="770">
          <cell r="A770">
            <v>2109999</v>
          </cell>
        </row>
        <row r="770">
          <cell r="C770">
            <v>3011</v>
          </cell>
        </row>
        <row r="771">
          <cell r="A771">
            <v>211</v>
          </cell>
        </row>
        <row r="771">
          <cell r="C771">
            <v>8294</v>
          </cell>
        </row>
        <row r="772">
          <cell r="A772">
            <v>21101</v>
          </cell>
        </row>
        <row r="772">
          <cell r="C772">
            <v>0</v>
          </cell>
        </row>
        <row r="773">
          <cell r="A773">
            <v>2110101</v>
          </cell>
        </row>
        <row r="774">
          <cell r="A774">
            <v>2110102</v>
          </cell>
        </row>
        <row r="775">
          <cell r="A775">
            <v>2110103</v>
          </cell>
        </row>
        <row r="776">
          <cell r="A776">
            <v>2110104</v>
          </cell>
        </row>
        <row r="777">
          <cell r="A777">
            <v>2110105</v>
          </cell>
        </row>
        <row r="778">
          <cell r="A778">
            <v>2110106</v>
          </cell>
        </row>
        <row r="779">
          <cell r="A779">
            <v>2110107</v>
          </cell>
        </row>
        <row r="780">
          <cell r="A780">
            <v>2110108</v>
          </cell>
        </row>
        <row r="781">
          <cell r="A781">
            <v>2110199</v>
          </cell>
        </row>
        <row r="782">
          <cell r="A782">
            <v>21102</v>
          </cell>
        </row>
        <row r="782">
          <cell r="C782">
            <v>0</v>
          </cell>
        </row>
        <row r="783">
          <cell r="A783">
            <v>2110203</v>
          </cell>
        </row>
        <row r="784">
          <cell r="A784">
            <v>2110204</v>
          </cell>
        </row>
        <row r="785">
          <cell r="A785">
            <v>2110299</v>
          </cell>
        </row>
        <row r="786">
          <cell r="A786">
            <v>21103</v>
          </cell>
        </row>
        <row r="786">
          <cell r="C786">
            <v>7182</v>
          </cell>
        </row>
        <row r="787">
          <cell r="A787">
            <v>2110301</v>
          </cell>
        </row>
        <row r="787">
          <cell r="C787">
            <v>1000</v>
          </cell>
        </row>
        <row r="788">
          <cell r="A788">
            <v>2110302</v>
          </cell>
        </row>
        <row r="788">
          <cell r="C788">
            <v>5693</v>
          </cell>
        </row>
        <row r="789">
          <cell r="A789">
            <v>2110303</v>
          </cell>
        </row>
        <row r="790">
          <cell r="A790">
            <v>2110304</v>
          </cell>
        </row>
        <row r="790">
          <cell r="C790">
            <v>489</v>
          </cell>
        </row>
        <row r="791">
          <cell r="A791">
            <v>2110305</v>
          </cell>
        </row>
        <row r="792">
          <cell r="A792">
            <v>2110306</v>
          </cell>
        </row>
        <row r="793">
          <cell r="A793">
            <v>2110307</v>
          </cell>
        </row>
        <row r="794">
          <cell r="A794">
            <v>2110399</v>
          </cell>
        </row>
        <row r="795">
          <cell r="A795">
            <v>21104</v>
          </cell>
        </row>
        <row r="795">
          <cell r="C795">
            <v>999</v>
          </cell>
        </row>
        <row r="796">
          <cell r="A796">
            <v>2110401</v>
          </cell>
        </row>
        <row r="797">
          <cell r="A797">
            <v>2110402</v>
          </cell>
        </row>
        <row r="797">
          <cell r="C797">
            <v>30</v>
          </cell>
        </row>
        <row r="798">
          <cell r="A798">
            <v>2110404</v>
          </cell>
        </row>
        <row r="799">
          <cell r="A799">
            <v>2110405</v>
          </cell>
        </row>
        <row r="800">
          <cell r="A800">
            <v>2110406</v>
          </cell>
        </row>
        <row r="800">
          <cell r="C800">
            <v>8</v>
          </cell>
        </row>
        <row r="801">
          <cell r="A801">
            <v>2110499</v>
          </cell>
        </row>
        <row r="801">
          <cell r="C801">
            <v>961</v>
          </cell>
        </row>
        <row r="802">
          <cell r="A802">
            <v>21105</v>
          </cell>
        </row>
        <row r="802">
          <cell r="C802">
            <v>113</v>
          </cell>
        </row>
        <row r="803">
          <cell r="A803">
            <v>2110501</v>
          </cell>
        </row>
        <row r="803">
          <cell r="C803">
            <v>21</v>
          </cell>
        </row>
        <row r="804">
          <cell r="A804">
            <v>2110502</v>
          </cell>
        </row>
        <row r="805">
          <cell r="A805">
            <v>2110503</v>
          </cell>
        </row>
        <row r="806">
          <cell r="A806">
            <v>2110506</v>
          </cell>
        </row>
        <row r="807">
          <cell r="A807">
            <v>2110507</v>
          </cell>
        </row>
        <row r="807">
          <cell r="C807">
            <v>10</v>
          </cell>
        </row>
        <row r="808">
          <cell r="A808">
            <v>2110599</v>
          </cell>
        </row>
        <row r="808">
          <cell r="C808">
            <v>82</v>
          </cell>
        </row>
        <row r="809">
          <cell r="A809">
            <v>21107</v>
          </cell>
        </row>
        <row r="809">
          <cell r="C809">
            <v>0</v>
          </cell>
        </row>
        <row r="810">
          <cell r="A810">
            <v>2110704</v>
          </cell>
        </row>
        <row r="811">
          <cell r="A811">
            <v>2110799</v>
          </cell>
        </row>
        <row r="812">
          <cell r="A812">
            <v>21108</v>
          </cell>
        </row>
        <row r="812">
          <cell r="C812">
            <v>0</v>
          </cell>
        </row>
        <row r="813">
          <cell r="A813">
            <v>2110804</v>
          </cell>
        </row>
        <row r="814">
          <cell r="A814">
            <v>2110899</v>
          </cell>
        </row>
        <row r="815">
          <cell r="A815">
            <v>21109</v>
          </cell>
        </row>
        <row r="815">
          <cell r="C815">
            <v>0</v>
          </cell>
        </row>
        <row r="816">
          <cell r="A816">
            <v>2110901</v>
          </cell>
        </row>
        <row r="817">
          <cell r="A817">
            <v>21110</v>
          </cell>
        </row>
        <row r="817">
          <cell r="C817">
            <v>0</v>
          </cell>
        </row>
        <row r="818">
          <cell r="A818">
            <v>2111001</v>
          </cell>
        </row>
        <row r="819">
          <cell r="A819">
            <v>21111</v>
          </cell>
        </row>
        <row r="819">
          <cell r="C819">
            <v>0</v>
          </cell>
        </row>
        <row r="820">
          <cell r="A820">
            <v>2111101</v>
          </cell>
        </row>
        <row r="821">
          <cell r="A821">
            <v>2111102</v>
          </cell>
        </row>
        <row r="822">
          <cell r="A822">
            <v>2111103</v>
          </cell>
        </row>
        <row r="823">
          <cell r="A823">
            <v>2111104</v>
          </cell>
        </row>
        <row r="824">
          <cell r="A824">
            <v>2111199</v>
          </cell>
        </row>
        <row r="825">
          <cell r="A825">
            <v>21112</v>
          </cell>
        </row>
        <row r="825">
          <cell r="C825">
            <v>0</v>
          </cell>
        </row>
        <row r="826">
          <cell r="A826">
            <v>2111201</v>
          </cell>
        </row>
        <row r="827">
          <cell r="A827">
            <v>21113</v>
          </cell>
        </row>
        <row r="827">
          <cell r="C827">
            <v>0</v>
          </cell>
        </row>
        <row r="828">
          <cell r="A828">
            <v>2111301</v>
          </cell>
        </row>
        <row r="829">
          <cell r="A829">
            <v>21114</v>
          </cell>
        </row>
        <row r="829">
          <cell r="C829">
            <v>0</v>
          </cell>
        </row>
        <row r="830">
          <cell r="A830">
            <v>2111401</v>
          </cell>
        </row>
        <row r="831">
          <cell r="A831">
            <v>2111402</v>
          </cell>
        </row>
        <row r="832">
          <cell r="A832">
            <v>2111403</v>
          </cell>
        </row>
        <row r="833">
          <cell r="A833">
            <v>2111406</v>
          </cell>
        </row>
        <row r="834">
          <cell r="A834">
            <v>2111407</v>
          </cell>
        </row>
        <row r="835">
          <cell r="A835">
            <v>2111408</v>
          </cell>
        </row>
        <row r="836">
          <cell r="A836">
            <v>2111411</v>
          </cell>
        </row>
        <row r="837">
          <cell r="A837">
            <v>2111413</v>
          </cell>
        </row>
        <row r="838">
          <cell r="A838">
            <v>2111450</v>
          </cell>
        </row>
        <row r="839">
          <cell r="A839">
            <v>2111499</v>
          </cell>
        </row>
        <row r="840">
          <cell r="A840">
            <v>21199</v>
          </cell>
        </row>
        <row r="840">
          <cell r="C840">
            <v>0</v>
          </cell>
        </row>
        <row r="841">
          <cell r="A841">
            <v>2119999</v>
          </cell>
        </row>
        <row r="842">
          <cell r="A842">
            <v>212</v>
          </cell>
        </row>
        <row r="842">
          <cell r="C842">
            <v>12060</v>
          </cell>
        </row>
        <row r="843">
          <cell r="A843">
            <v>21201</v>
          </cell>
        </row>
        <row r="843">
          <cell r="C843">
            <v>2715</v>
          </cell>
        </row>
        <row r="844">
          <cell r="A844">
            <v>2120101</v>
          </cell>
        </row>
        <row r="844">
          <cell r="C844">
            <v>1784</v>
          </cell>
        </row>
        <row r="845">
          <cell r="A845">
            <v>2120102</v>
          </cell>
        </row>
        <row r="845">
          <cell r="C845">
            <v>439</v>
          </cell>
        </row>
        <row r="846">
          <cell r="A846">
            <v>2120103</v>
          </cell>
        </row>
        <row r="847">
          <cell r="A847">
            <v>2120104</v>
          </cell>
        </row>
        <row r="848">
          <cell r="A848">
            <v>2120105</v>
          </cell>
        </row>
        <row r="849">
          <cell r="A849">
            <v>2120106</v>
          </cell>
        </row>
        <row r="850">
          <cell r="A850">
            <v>2120107</v>
          </cell>
        </row>
        <row r="851">
          <cell r="A851">
            <v>2120109</v>
          </cell>
        </row>
        <row r="852">
          <cell r="A852">
            <v>2120110</v>
          </cell>
        </row>
        <row r="853">
          <cell r="A853">
            <v>2120199</v>
          </cell>
        </row>
        <row r="853">
          <cell r="C853">
            <v>492</v>
          </cell>
        </row>
        <row r="854">
          <cell r="A854">
            <v>21202</v>
          </cell>
        </row>
        <row r="854">
          <cell r="C854">
            <v>2518</v>
          </cell>
        </row>
        <row r="855">
          <cell r="A855">
            <v>2120201</v>
          </cell>
        </row>
        <row r="855">
          <cell r="C855">
            <v>2518</v>
          </cell>
        </row>
        <row r="856">
          <cell r="A856">
            <v>21203</v>
          </cell>
        </row>
        <row r="856">
          <cell r="C856">
            <v>70</v>
          </cell>
        </row>
        <row r="857">
          <cell r="A857">
            <v>2120303</v>
          </cell>
        </row>
        <row r="858">
          <cell r="A858">
            <v>2120399</v>
          </cell>
        </row>
        <row r="858">
          <cell r="C858">
            <v>70</v>
          </cell>
        </row>
        <row r="859">
          <cell r="A859">
            <v>21205</v>
          </cell>
        </row>
        <row r="859">
          <cell r="C859">
            <v>6325</v>
          </cell>
        </row>
        <row r="860">
          <cell r="A860">
            <v>2120501</v>
          </cell>
        </row>
        <row r="860">
          <cell r="C860">
            <v>6325</v>
          </cell>
        </row>
        <row r="861">
          <cell r="A861">
            <v>21206</v>
          </cell>
        </row>
        <row r="861">
          <cell r="C861">
            <v>100</v>
          </cell>
        </row>
        <row r="862">
          <cell r="A862">
            <v>2120601</v>
          </cell>
        </row>
        <row r="862">
          <cell r="C862">
            <v>100</v>
          </cell>
        </row>
        <row r="863">
          <cell r="A863">
            <v>21299</v>
          </cell>
        </row>
        <row r="863">
          <cell r="C863">
            <v>332</v>
          </cell>
        </row>
        <row r="864">
          <cell r="A864">
            <v>2129999</v>
          </cell>
        </row>
        <row r="864">
          <cell r="C864">
            <v>332</v>
          </cell>
        </row>
        <row r="865">
          <cell r="A865">
            <v>213</v>
          </cell>
        </row>
        <row r="865">
          <cell r="C865">
            <v>115030</v>
          </cell>
        </row>
        <row r="866">
          <cell r="A866">
            <v>21301</v>
          </cell>
        </row>
        <row r="866">
          <cell r="C866">
            <v>51316</v>
          </cell>
        </row>
        <row r="867">
          <cell r="A867">
            <v>2130101</v>
          </cell>
        </row>
        <row r="867">
          <cell r="C867">
            <v>4132</v>
          </cell>
        </row>
        <row r="868">
          <cell r="A868">
            <v>2130102</v>
          </cell>
        </row>
        <row r="868">
          <cell r="C868">
            <v>331</v>
          </cell>
        </row>
        <row r="869">
          <cell r="A869">
            <v>2130103</v>
          </cell>
        </row>
        <row r="869">
          <cell r="C869">
            <v>6</v>
          </cell>
        </row>
        <row r="870">
          <cell r="A870">
            <v>2130104</v>
          </cell>
        </row>
        <row r="870">
          <cell r="C870">
            <v>43</v>
          </cell>
        </row>
        <row r="871">
          <cell r="A871">
            <v>2130105</v>
          </cell>
        </row>
        <row r="871">
          <cell r="C871">
            <v>409</v>
          </cell>
        </row>
        <row r="872">
          <cell r="A872">
            <v>2130106</v>
          </cell>
        </row>
        <row r="872">
          <cell r="C872">
            <v>486</v>
          </cell>
        </row>
        <row r="873">
          <cell r="A873">
            <v>2130108</v>
          </cell>
        </row>
        <row r="873">
          <cell r="C873">
            <v>504</v>
          </cell>
        </row>
        <row r="874">
          <cell r="A874">
            <v>2130109</v>
          </cell>
        </row>
        <row r="874">
          <cell r="C874">
            <v>2</v>
          </cell>
        </row>
        <row r="875">
          <cell r="A875">
            <v>2130110</v>
          </cell>
        </row>
        <row r="876">
          <cell r="A876">
            <v>2130111</v>
          </cell>
        </row>
        <row r="876">
          <cell r="C876">
            <v>21</v>
          </cell>
        </row>
        <row r="877">
          <cell r="A877">
            <v>2130112</v>
          </cell>
        </row>
        <row r="878">
          <cell r="A878">
            <v>2130114</v>
          </cell>
        </row>
        <row r="879">
          <cell r="A879">
            <v>2130119</v>
          </cell>
        </row>
        <row r="879">
          <cell r="C879">
            <v>336</v>
          </cell>
        </row>
        <row r="880">
          <cell r="A880">
            <v>2130120</v>
          </cell>
        </row>
        <row r="880">
          <cell r="C880">
            <v>7351</v>
          </cell>
        </row>
        <row r="881">
          <cell r="A881">
            <v>2130121</v>
          </cell>
        </row>
        <row r="881">
          <cell r="C881">
            <v>434</v>
          </cell>
        </row>
        <row r="882">
          <cell r="A882">
            <v>2130122</v>
          </cell>
        </row>
        <row r="882">
          <cell r="C882">
            <v>6770</v>
          </cell>
        </row>
        <row r="883">
          <cell r="A883">
            <v>2130124</v>
          </cell>
        </row>
        <row r="884">
          <cell r="A884">
            <v>2130125</v>
          </cell>
        </row>
        <row r="884">
          <cell r="C884">
            <v>26</v>
          </cell>
        </row>
        <row r="885">
          <cell r="A885">
            <v>2130126</v>
          </cell>
        </row>
        <row r="885">
          <cell r="C885">
            <v>695</v>
          </cell>
        </row>
        <row r="886">
          <cell r="A886">
            <v>2130135</v>
          </cell>
        </row>
        <row r="886">
          <cell r="C886">
            <v>44</v>
          </cell>
        </row>
        <row r="887">
          <cell r="A887">
            <v>2130142</v>
          </cell>
        </row>
        <row r="887">
          <cell r="C887">
            <v>3635</v>
          </cell>
        </row>
        <row r="888">
          <cell r="A888">
            <v>2130148</v>
          </cell>
        </row>
        <row r="888">
          <cell r="C888">
            <v>170</v>
          </cell>
        </row>
        <row r="889">
          <cell r="A889">
            <v>2130152</v>
          </cell>
        </row>
        <row r="889">
          <cell r="C889">
            <v>8</v>
          </cell>
        </row>
        <row r="890">
          <cell r="A890">
            <v>2130153</v>
          </cell>
        </row>
        <row r="890">
          <cell r="C890">
            <v>11336</v>
          </cell>
        </row>
        <row r="891">
          <cell r="A891">
            <v>2130199</v>
          </cell>
        </row>
        <row r="891">
          <cell r="C891">
            <v>14577</v>
          </cell>
        </row>
        <row r="892">
          <cell r="A892">
            <v>21302</v>
          </cell>
        </row>
        <row r="892">
          <cell r="C892">
            <v>5695</v>
          </cell>
        </row>
        <row r="893">
          <cell r="A893">
            <v>2130201</v>
          </cell>
        </row>
        <row r="893">
          <cell r="C893">
            <v>2868</v>
          </cell>
        </row>
        <row r="894">
          <cell r="A894">
            <v>2130202</v>
          </cell>
        </row>
        <row r="894">
          <cell r="C894">
            <v>345</v>
          </cell>
        </row>
        <row r="895">
          <cell r="A895">
            <v>2130203</v>
          </cell>
        </row>
        <row r="896">
          <cell r="A896">
            <v>2130204</v>
          </cell>
        </row>
        <row r="897">
          <cell r="A897">
            <v>2130205</v>
          </cell>
        </row>
        <row r="897">
          <cell r="C897">
            <v>976</v>
          </cell>
        </row>
        <row r="898">
          <cell r="A898">
            <v>2130206</v>
          </cell>
        </row>
        <row r="898">
          <cell r="C898">
            <v>3</v>
          </cell>
        </row>
        <row r="899">
          <cell r="A899">
            <v>2130207</v>
          </cell>
        </row>
        <row r="899">
          <cell r="C899">
            <v>428</v>
          </cell>
        </row>
        <row r="900">
          <cell r="A900">
            <v>2130209</v>
          </cell>
        </row>
        <row r="900">
          <cell r="C900">
            <v>76</v>
          </cell>
        </row>
        <row r="901">
          <cell r="A901">
            <v>2130211</v>
          </cell>
        </row>
        <row r="901">
          <cell r="C901">
            <v>22</v>
          </cell>
        </row>
        <row r="902">
          <cell r="A902">
            <v>2130212</v>
          </cell>
        </row>
        <row r="902">
          <cell r="C902">
            <v>241</v>
          </cell>
        </row>
        <row r="903">
          <cell r="A903">
            <v>2130213</v>
          </cell>
        </row>
        <row r="904">
          <cell r="A904">
            <v>2130217</v>
          </cell>
        </row>
        <row r="905">
          <cell r="A905">
            <v>2130220</v>
          </cell>
        </row>
        <row r="906">
          <cell r="A906">
            <v>2130221</v>
          </cell>
        </row>
        <row r="906">
          <cell r="C906">
            <v>356</v>
          </cell>
        </row>
        <row r="907">
          <cell r="A907">
            <v>2130223</v>
          </cell>
        </row>
        <row r="908">
          <cell r="A908">
            <v>2130226</v>
          </cell>
        </row>
        <row r="909">
          <cell r="A909">
            <v>2130227</v>
          </cell>
        </row>
        <row r="910">
          <cell r="A910">
            <v>2130234</v>
          </cell>
        </row>
        <row r="910">
          <cell r="C910">
            <v>223</v>
          </cell>
        </row>
        <row r="911">
          <cell r="A911">
            <v>2130236</v>
          </cell>
        </row>
        <row r="912">
          <cell r="A912">
            <v>2130237</v>
          </cell>
        </row>
        <row r="913">
          <cell r="A913">
            <v>2130238</v>
          </cell>
        </row>
        <row r="913">
          <cell r="C913">
            <v>6</v>
          </cell>
        </row>
        <row r="914">
          <cell r="A914">
            <v>2130299</v>
          </cell>
        </row>
        <row r="914">
          <cell r="C914">
            <v>151</v>
          </cell>
        </row>
        <row r="915">
          <cell r="A915">
            <v>21303</v>
          </cell>
        </row>
        <row r="915">
          <cell r="C915">
            <v>25055</v>
          </cell>
        </row>
        <row r="916">
          <cell r="A916">
            <v>2130301</v>
          </cell>
        </row>
        <row r="916">
          <cell r="C916">
            <v>4540</v>
          </cell>
        </row>
        <row r="917">
          <cell r="A917">
            <v>2130302</v>
          </cell>
        </row>
        <row r="917">
          <cell r="C917">
            <v>707</v>
          </cell>
        </row>
        <row r="918">
          <cell r="A918">
            <v>2130303</v>
          </cell>
        </row>
        <row r="919">
          <cell r="A919">
            <v>2130304</v>
          </cell>
        </row>
        <row r="920">
          <cell r="A920">
            <v>2130305</v>
          </cell>
        </row>
        <row r="920">
          <cell r="C920">
            <v>17538</v>
          </cell>
        </row>
        <row r="921">
          <cell r="A921">
            <v>2130306</v>
          </cell>
        </row>
        <row r="921">
          <cell r="C921">
            <v>183</v>
          </cell>
        </row>
        <row r="922">
          <cell r="A922">
            <v>2130307</v>
          </cell>
        </row>
        <row r="923">
          <cell r="A923">
            <v>2130308</v>
          </cell>
        </row>
        <row r="924">
          <cell r="A924">
            <v>2130309</v>
          </cell>
        </row>
        <row r="925">
          <cell r="A925">
            <v>2130310</v>
          </cell>
        </row>
        <row r="925">
          <cell r="C925">
            <v>26</v>
          </cell>
        </row>
        <row r="926">
          <cell r="A926">
            <v>2130311</v>
          </cell>
        </row>
        <row r="927">
          <cell r="A927">
            <v>2130312</v>
          </cell>
        </row>
        <row r="928">
          <cell r="A928">
            <v>2130313</v>
          </cell>
        </row>
        <row r="928">
          <cell r="C928">
            <v>28</v>
          </cell>
        </row>
        <row r="929">
          <cell r="A929">
            <v>2130314</v>
          </cell>
        </row>
        <row r="929">
          <cell r="C929">
            <v>61</v>
          </cell>
        </row>
        <row r="930">
          <cell r="A930">
            <v>2130315</v>
          </cell>
        </row>
        <row r="930">
          <cell r="C930">
            <v>28</v>
          </cell>
        </row>
        <row r="931">
          <cell r="A931">
            <v>2130316</v>
          </cell>
        </row>
        <row r="931">
          <cell r="C931">
            <v>775</v>
          </cell>
        </row>
        <row r="932">
          <cell r="A932">
            <v>2130317</v>
          </cell>
        </row>
        <row r="933">
          <cell r="A933">
            <v>2130318</v>
          </cell>
        </row>
        <row r="934">
          <cell r="A934">
            <v>2130319</v>
          </cell>
        </row>
        <row r="935">
          <cell r="A935">
            <v>2130321</v>
          </cell>
        </row>
        <row r="935">
          <cell r="C935">
            <v>505</v>
          </cell>
        </row>
        <row r="936">
          <cell r="A936">
            <v>2130322</v>
          </cell>
        </row>
        <row r="937">
          <cell r="A937">
            <v>2130333</v>
          </cell>
        </row>
        <row r="938">
          <cell r="A938">
            <v>2130334</v>
          </cell>
        </row>
        <row r="939">
          <cell r="A939">
            <v>2130335</v>
          </cell>
        </row>
        <row r="939">
          <cell r="C939">
            <v>79</v>
          </cell>
        </row>
        <row r="940">
          <cell r="A940">
            <v>2130336</v>
          </cell>
        </row>
        <row r="941">
          <cell r="A941">
            <v>2130337</v>
          </cell>
        </row>
        <row r="942">
          <cell r="A942">
            <v>2130399</v>
          </cell>
        </row>
        <row r="942">
          <cell r="C942">
            <v>585</v>
          </cell>
        </row>
        <row r="943">
          <cell r="A943">
            <v>21305</v>
          </cell>
        </row>
        <row r="943">
          <cell r="C943">
            <v>9903</v>
          </cell>
        </row>
        <row r="944">
          <cell r="A944">
            <v>2130501</v>
          </cell>
        </row>
        <row r="944">
          <cell r="C944">
            <v>251</v>
          </cell>
        </row>
        <row r="945">
          <cell r="A945">
            <v>2130502</v>
          </cell>
        </row>
        <row r="945">
          <cell r="C945">
            <v>13</v>
          </cell>
        </row>
        <row r="946">
          <cell r="A946">
            <v>2130503</v>
          </cell>
        </row>
        <row r="947">
          <cell r="A947">
            <v>2130504</v>
          </cell>
        </row>
        <row r="947">
          <cell r="C947">
            <v>44</v>
          </cell>
        </row>
        <row r="948">
          <cell r="A948">
            <v>2130505</v>
          </cell>
        </row>
        <row r="949">
          <cell r="A949">
            <v>2130506</v>
          </cell>
        </row>
        <row r="950">
          <cell r="A950">
            <v>2130507</v>
          </cell>
        </row>
        <row r="951">
          <cell r="A951">
            <v>2130508</v>
          </cell>
        </row>
        <row r="952">
          <cell r="A952">
            <v>2130550</v>
          </cell>
        </row>
        <row r="953">
          <cell r="A953">
            <v>2130599</v>
          </cell>
        </row>
        <row r="953">
          <cell r="C953">
            <v>9595</v>
          </cell>
        </row>
        <row r="954">
          <cell r="A954">
            <v>21307</v>
          </cell>
        </row>
        <row r="954">
          <cell r="C954">
            <v>14310</v>
          </cell>
        </row>
        <row r="955">
          <cell r="A955">
            <v>2130701</v>
          </cell>
        </row>
        <row r="955">
          <cell r="C955">
            <v>2090</v>
          </cell>
        </row>
        <row r="956">
          <cell r="A956">
            <v>2130704</v>
          </cell>
        </row>
        <row r="957">
          <cell r="A957">
            <v>2130705</v>
          </cell>
        </row>
        <row r="957">
          <cell r="C957">
            <v>11739</v>
          </cell>
        </row>
        <row r="958">
          <cell r="A958">
            <v>2130706</v>
          </cell>
        </row>
        <row r="959">
          <cell r="A959">
            <v>2130707</v>
          </cell>
        </row>
        <row r="959">
          <cell r="C959">
            <v>446</v>
          </cell>
        </row>
        <row r="960">
          <cell r="A960">
            <v>2130799</v>
          </cell>
        </row>
        <row r="960">
          <cell r="C960">
            <v>35</v>
          </cell>
        </row>
        <row r="961">
          <cell r="A961">
            <v>21308</v>
          </cell>
        </row>
        <row r="961">
          <cell r="C961">
            <v>4368</v>
          </cell>
        </row>
        <row r="962">
          <cell r="A962">
            <v>2130801</v>
          </cell>
        </row>
        <row r="963">
          <cell r="A963">
            <v>2130803</v>
          </cell>
        </row>
        <row r="963">
          <cell r="C963">
            <v>3965</v>
          </cell>
        </row>
        <row r="964">
          <cell r="A964">
            <v>2130804</v>
          </cell>
        </row>
        <row r="964">
          <cell r="C964">
            <v>403</v>
          </cell>
        </row>
        <row r="965">
          <cell r="A965">
            <v>2130805</v>
          </cell>
        </row>
        <row r="966">
          <cell r="A966">
            <v>2130899</v>
          </cell>
        </row>
        <row r="967">
          <cell r="A967">
            <v>21309</v>
          </cell>
        </row>
        <row r="967">
          <cell r="C967">
            <v>3165</v>
          </cell>
        </row>
        <row r="968">
          <cell r="A968">
            <v>2130901</v>
          </cell>
        </row>
        <row r="969">
          <cell r="A969">
            <v>2130999</v>
          </cell>
        </row>
        <row r="969">
          <cell r="C969">
            <v>3165</v>
          </cell>
        </row>
        <row r="970">
          <cell r="A970">
            <v>21399</v>
          </cell>
        </row>
        <row r="970">
          <cell r="C970">
            <v>1218</v>
          </cell>
        </row>
        <row r="971">
          <cell r="A971">
            <v>2139901</v>
          </cell>
        </row>
        <row r="972">
          <cell r="A972">
            <v>2139999</v>
          </cell>
        </row>
        <row r="972">
          <cell r="C972">
            <v>1218</v>
          </cell>
        </row>
        <row r="973">
          <cell r="A973">
            <v>214</v>
          </cell>
        </row>
        <row r="973">
          <cell r="C973">
            <v>14092</v>
          </cell>
        </row>
        <row r="974">
          <cell r="A974">
            <v>21401</v>
          </cell>
        </row>
        <row r="974">
          <cell r="C974">
            <v>13258</v>
          </cell>
        </row>
        <row r="975">
          <cell r="A975">
            <v>2140101</v>
          </cell>
        </row>
        <row r="975">
          <cell r="C975">
            <v>4854</v>
          </cell>
        </row>
        <row r="976">
          <cell r="A976">
            <v>2140102</v>
          </cell>
        </row>
        <row r="976">
          <cell r="C976">
            <v>909</v>
          </cell>
        </row>
        <row r="977">
          <cell r="A977">
            <v>2140103</v>
          </cell>
        </row>
        <row r="978">
          <cell r="A978">
            <v>2140104</v>
          </cell>
        </row>
        <row r="978">
          <cell r="C978">
            <v>3827</v>
          </cell>
        </row>
        <row r="979">
          <cell r="A979">
            <v>2140106</v>
          </cell>
        </row>
        <row r="979">
          <cell r="C979">
            <v>3550</v>
          </cell>
        </row>
        <row r="980">
          <cell r="A980">
            <v>2140109</v>
          </cell>
        </row>
        <row r="981">
          <cell r="A981">
            <v>2140110</v>
          </cell>
        </row>
        <row r="982">
          <cell r="A982">
            <v>2140112</v>
          </cell>
        </row>
        <row r="983">
          <cell r="A983">
            <v>2140114</v>
          </cell>
        </row>
        <row r="984">
          <cell r="A984">
            <v>2140122</v>
          </cell>
        </row>
        <row r="985">
          <cell r="A985">
            <v>2140123</v>
          </cell>
        </row>
        <row r="986">
          <cell r="A986">
            <v>2140127</v>
          </cell>
        </row>
        <row r="987">
          <cell r="A987">
            <v>2140128</v>
          </cell>
        </row>
        <row r="988">
          <cell r="A988">
            <v>2140129</v>
          </cell>
        </row>
        <row r="989">
          <cell r="A989">
            <v>2140130</v>
          </cell>
        </row>
        <row r="990">
          <cell r="A990">
            <v>2140131</v>
          </cell>
        </row>
        <row r="991">
          <cell r="A991">
            <v>2140133</v>
          </cell>
        </row>
        <row r="992">
          <cell r="A992">
            <v>2140136</v>
          </cell>
        </row>
        <row r="993">
          <cell r="A993">
            <v>2140138</v>
          </cell>
        </row>
        <row r="994">
          <cell r="A994">
            <v>2140199</v>
          </cell>
        </row>
        <row r="994">
          <cell r="C994">
            <v>118</v>
          </cell>
        </row>
        <row r="995">
          <cell r="A995">
            <v>21402</v>
          </cell>
        </row>
        <row r="995">
          <cell r="C995">
            <v>0</v>
          </cell>
        </row>
        <row r="996">
          <cell r="A996">
            <v>2140201</v>
          </cell>
        </row>
        <row r="997">
          <cell r="A997">
            <v>2140202</v>
          </cell>
        </row>
        <row r="998">
          <cell r="A998">
            <v>2140203</v>
          </cell>
        </row>
        <row r="999">
          <cell r="A999">
            <v>2140204</v>
          </cell>
        </row>
        <row r="1000">
          <cell r="A1000">
            <v>2140205</v>
          </cell>
        </row>
        <row r="1001">
          <cell r="A1001">
            <v>2140206</v>
          </cell>
        </row>
        <row r="1002">
          <cell r="A1002">
            <v>2140207</v>
          </cell>
        </row>
        <row r="1003">
          <cell r="A1003">
            <v>2140208</v>
          </cell>
        </row>
        <row r="1004">
          <cell r="A1004">
            <v>2140299</v>
          </cell>
        </row>
        <row r="1005">
          <cell r="A1005">
            <v>21403</v>
          </cell>
        </row>
        <row r="1005">
          <cell r="C1005">
            <v>0</v>
          </cell>
        </row>
        <row r="1006">
          <cell r="A1006">
            <v>2140301</v>
          </cell>
        </row>
        <row r="1007">
          <cell r="A1007">
            <v>2140302</v>
          </cell>
        </row>
        <row r="1008">
          <cell r="A1008">
            <v>2140303</v>
          </cell>
        </row>
        <row r="1009">
          <cell r="A1009">
            <v>2140304</v>
          </cell>
        </row>
        <row r="1010">
          <cell r="A1010">
            <v>2140305</v>
          </cell>
        </row>
        <row r="1011">
          <cell r="A1011">
            <v>2140306</v>
          </cell>
        </row>
        <row r="1012">
          <cell r="A1012">
            <v>2140307</v>
          </cell>
        </row>
        <row r="1013">
          <cell r="A1013">
            <v>2140308</v>
          </cell>
        </row>
        <row r="1014">
          <cell r="A1014">
            <v>2140399</v>
          </cell>
        </row>
        <row r="1015">
          <cell r="A1015">
            <v>21405</v>
          </cell>
        </row>
        <row r="1015">
          <cell r="C1015">
            <v>0</v>
          </cell>
        </row>
        <row r="1016">
          <cell r="A1016">
            <v>2140501</v>
          </cell>
        </row>
        <row r="1017">
          <cell r="A1017">
            <v>2140502</v>
          </cell>
        </row>
        <row r="1018">
          <cell r="A1018">
            <v>2140503</v>
          </cell>
        </row>
        <row r="1019">
          <cell r="A1019">
            <v>2140504</v>
          </cell>
        </row>
        <row r="1020">
          <cell r="A1020">
            <v>2140505</v>
          </cell>
        </row>
        <row r="1021">
          <cell r="A1021">
            <v>2140599</v>
          </cell>
        </row>
        <row r="1022">
          <cell r="A1022">
            <v>21499</v>
          </cell>
        </row>
        <row r="1022">
          <cell r="C1022">
            <v>834</v>
          </cell>
        </row>
        <row r="1023">
          <cell r="A1023">
            <v>2149901</v>
          </cell>
        </row>
        <row r="1023">
          <cell r="C1023">
            <v>42</v>
          </cell>
        </row>
        <row r="1024">
          <cell r="A1024">
            <v>2149999</v>
          </cell>
        </row>
        <row r="1024">
          <cell r="C1024">
            <v>792</v>
          </cell>
        </row>
        <row r="1025">
          <cell r="A1025">
            <v>215</v>
          </cell>
        </row>
        <row r="1025">
          <cell r="C1025">
            <v>2045</v>
          </cell>
        </row>
        <row r="1026">
          <cell r="A1026">
            <v>21501</v>
          </cell>
        </row>
        <row r="1026">
          <cell r="C1026">
            <v>37</v>
          </cell>
        </row>
        <row r="1027">
          <cell r="A1027">
            <v>2150101</v>
          </cell>
        </row>
        <row r="1028">
          <cell r="A1028">
            <v>2150102</v>
          </cell>
        </row>
        <row r="1028">
          <cell r="C1028">
            <v>37</v>
          </cell>
        </row>
        <row r="1029">
          <cell r="A1029">
            <v>2150103</v>
          </cell>
        </row>
        <row r="1030">
          <cell r="A1030">
            <v>2150104</v>
          </cell>
        </row>
        <row r="1031">
          <cell r="A1031">
            <v>2150105</v>
          </cell>
        </row>
        <row r="1032">
          <cell r="A1032">
            <v>2150106</v>
          </cell>
        </row>
        <row r="1033">
          <cell r="A1033">
            <v>2150107</v>
          </cell>
        </row>
        <row r="1034">
          <cell r="A1034">
            <v>2150108</v>
          </cell>
        </row>
        <row r="1035">
          <cell r="A1035">
            <v>2150199</v>
          </cell>
        </row>
        <row r="1036">
          <cell r="A1036">
            <v>21502</v>
          </cell>
        </row>
        <row r="1036">
          <cell r="C1036">
            <v>786</v>
          </cell>
        </row>
        <row r="1037">
          <cell r="A1037">
            <v>2150201</v>
          </cell>
        </row>
        <row r="1038">
          <cell r="A1038">
            <v>2150202</v>
          </cell>
        </row>
        <row r="1039">
          <cell r="A1039">
            <v>2150203</v>
          </cell>
        </row>
        <row r="1040">
          <cell r="A1040">
            <v>2150204</v>
          </cell>
        </row>
        <row r="1041">
          <cell r="A1041">
            <v>2150205</v>
          </cell>
        </row>
        <row r="1041">
          <cell r="C1041">
            <v>61</v>
          </cell>
        </row>
        <row r="1042">
          <cell r="A1042">
            <v>2150206</v>
          </cell>
        </row>
        <row r="1043">
          <cell r="A1043">
            <v>2150207</v>
          </cell>
        </row>
        <row r="1044">
          <cell r="A1044">
            <v>2150208</v>
          </cell>
        </row>
        <row r="1045">
          <cell r="A1045">
            <v>2150209</v>
          </cell>
        </row>
        <row r="1046">
          <cell r="A1046">
            <v>2150210</v>
          </cell>
        </row>
        <row r="1047">
          <cell r="A1047">
            <v>2150212</v>
          </cell>
        </row>
        <row r="1048">
          <cell r="A1048">
            <v>2150213</v>
          </cell>
        </row>
        <row r="1049">
          <cell r="A1049">
            <v>2150214</v>
          </cell>
        </row>
        <row r="1050">
          <cell r="A1050">
            <v>2150215</v>
          </cell>
        </row>
        <row r="1051">
          <cell r="A1051">
            <v>2150299</v>
          </cell>
        </row>
        <row r="1051">
          <cell r="C1051">
            <v>725</v>
          </cell>
        </row>
        <row r="1052">
          <cell r="A1052">
            <v>21503</v>
          </cell>
        </row>
        <row r="1052">
          <cell r="C1052">
            <v>0</v>
          </cell>
        </row>
        <row r="1053">
          <cell r="A1053">
            <v>2150301</v>
          </cell>
        </row>
        <row r="1054">
          <cell r="A1054">
            <v>2150302</v>
          </cell>
        </row>
        <row r="1055">
          <cell r="A1055">
            <v>2150303</v>
          </cell>
        </row>
        <row r="1056">
          <cell r="A1056">
            <v>2150399</v>
          </cell>
        </row>
        <row r="1057">
          <cell r="A1057">
            <v>21505</v>
          </cell>
        </row>
        <row r="1057">
          <cell r="C1057">
            <v>188</v>
          </cell>
        </row>
        <row r="1058">
          <cell r="A1058">
            <v>2150501</v>
          </cell>
        </row>
        <row r="1058">
          <cell r="C1058">
            <v>44</v>
          </cell>
        </row>
        <row r="1059">
          <cell r="A1059">
            <v>2150502</v>
          </cell>
        </row>
        <row r="1059">
          <cell r="C1059">
            <v>41</v>
          </cell>
        </row>
        <row r="1060">
          <cell r="A1060">
            <v>2150503</v>
          </cell>
        </row>
        <row r="1061">
          <cell r="A1061">
            <v>2150505</v>
          </cell>
        </row>
        <row r="1062">
          <cell r="A1062">
            <v>2150507</v>
          </cell>
        </row>
        <row r="1063">
          <cell r="A1063">
            <v>2150508</v>
          </cell>
        </row>
        <row r="1064">
          <cell r="A1064">
            <v>2150516</v>
          </cell>
        </row>
        <row r="1065">
          <cell r="A1065">
            <v>2150517</v>
          </cell>
        </row>
        <row r="1066">
          <cell r="A1066">
            <v>2150550</v>
          </cell>
        </row>
        <row r="1066">
          <cell r="C1066">
            <v>98</v>
          </cell>
        </row>
        <row r="1067">
          <cell r="A1067">
            <v>2150599</v>
          </cell>
        </row>
        <row r="1067">
          <cell r="C1067">
            <v>5</v>
          </cell>
        </row>
        <row r="1068">
          <cell r="A1068">
            <v>21507</v>
          </cell>
        </row>
        <row r="1068">
          <cell r="C1068">
            <v>0</v>
          </cell>
        </row>
        <row r="1069">
          <cell r="A1069">
            <v>2150701</v>
          </cell>
        </row>
        <row r="1070">
          <cell r="A1070">
            <v>2150702</v>
          </cell>
        </row>
        <row r="1071">
          <cell r="A1071">
            <v>2150703</v>
          </cell>
        </row>
        <row r="1072">
          <cell r="A1072">
            <v>2150704</v>
          </cell>
        </row>
        <row r="1073">
          <cell r="A1073">
            <v>2150705</v>
          </cell>
        </row>
        <row r="1074">
          <cell r="A1074">
            <v>2150799</v>
          </cell>
        </row>
        <row r="1075">
          <cell r="A1075">
            <v>21508</v>
          </cell>
        </row>
        <row r="1075">
          <cell r="C1075">
            <v>564</v>
          </cell>
        </row>
        <row r="1076">
          <cell r="A1076">
            <v>2150801</v>
          </cell>
        </row>
        <row r="1077">
          <cell r="A1077">
            <v>2150802</v>
          </cell>
        </row>
        <row r="1078">
          <cell r="A1078">
            <v>2150803</v>
          </cell>
        </row>
        <row r="1079">
          <cell r="A1079">
            <v>2150804</v>
          </cell>
        </row>
        <row r="1080">
          <cell r="A1080">
            <v>2150805</v>
          </cell>
        </row>
        <row r="1080">
          <cell r="C1080">
            <v>205</v>
          </cell>
        </row>
        <row r="1081">
          <cell r="A1081">
            <v>2150806</v>
          </cell>
        </row>
        <row r="1082">
          <cell r="A1082">
            <v>2150899</v>
          </cell>
        </row>
        <row r="1082">
          <cell r="C1082">
            <v>359</v>
          </cell>
        </row>
        <row r="1083">
          <cell r="A1083">
            <v>21599</v>
          </cell>
        </row>
        <row r="1083">
          <cell r="C1083">
            <v>470</v>
          </cell>
        </row>
        <row r="1084">
          <cell r="A1084">
            <v>2159901</v>
          </cell>
        </row>
        <row r="1085">
          <cell r="A1085">
            <v>2159904</v>
          </cell>
        </row>
        <row r="1086">
          <cell r="A1086">
            <v>2159905</v>
          </cell>
        </row>
        <row r="1087">
          <cell r="A1087">
            <v>2159906</v>
          </cell>
        </row>
        <row r="1088">
          <cell r="A1088">
            <v>2159999</v>
          </cell>
        </row>
        <row r="1088">
          <cell r="C1088">
            <v>470</v>
          </cell>
        </row>
        <row r="1089">
          <cell r="A1089">
            <v>216</v>
          </cell>
        </row>
        <row r="1089">
          <cell r="C1089">
            <v>3398</v>
          </cell>
        </row>
        <row r="1090">
          <cell r="A1090">
            <v>21602</v>
          </cell>
        </row>
        <row r="1090">
          <cell r="C1090">
            <v>2833</v>
          </cell>
        </row>
        <row r="1091">
          <cell r="A1091">
            <v>2160201</v>
          </cell>
        </row>
        <row r="1091">
          <cell r="C1091">
            <v>205</v>
          </cell>
        </row>
        <row r="1092">
          <cell r="A1092">
            <v>2160202</v>
          </cell>
        </row>
        <row r="1092">
          <cell r="C1092">
            <v>50</v>
          </cell>
        </row>
        <row r="1093">
          <cell r="A1093">
            <v>2160203</v>
          </cell>
        </row>
        <row r="1094">
          <cell r="A1094">
            <v>2160216</v>
          </cell>
        </row>
        <row r="1095">
          <cell r="A1095">
            <v>2160217</v>
          </cell>
        </row>
        <row r="1096">
          <cell r="A1096">
            <v>2160218</v>
          </cell>
        </row>
        <row r="1097">
          <cell r="A1097">
            <v>2160219</v>
          </cell>
        </row>
        <row r="1098">
          <cell r="A1098">
            <v>2160250</v>
          </cell>
        </row>
        <row r="1098">
          <cell r="C1098">
            <v>2555</v>
          </cell>
        </row>
        <row r="1099">
          <cell r="A1099">
            <v>2160299</v>
          </cell>
        </row>
        <row r="1099">
          <cell r="C1099">
            <v>23</v>
          </cell>
        </row>
        <row r="1100">
          <cell r="A1100">
            <v>21606</v>
          </cell>
        </row>
        <row r="1100">
          <cell r="C1100">
            <v>80</v>
          </cell>
        </row>
        <row r="1101">
          <cell r="A1101">
            <v>2160601</v>
          </cell>
        </row>
        <row r="1102">
          <cell r="A1102">
            <v>2160602</v>
          </cell>
        </row>
        <row r="1103">
          <cell r="A1103">
            <v>2160603</v>
          </cell>
        </row>
        <row r="1104">
          <cell r="A1104">
            <v>2160607</v>
          </cell>
        </row>
        <row r="1105">
          <cell r="A1105">
            <v>2160699</v>
          </cell>
        </row>
        <row r="1105">
          <cell r="C1105">
            <v>80</v>
          </cell>
        </row>
        <row r="1106">
          <cell r="A1106">
            <v>21699</v>
          </cell>
        </row>
        <row r="1106">
          <cell r="C1106">
            <v>485</v>
          </cell>
        </row>
        <row r="1107">
          <cell r="A1107">
            <v>2169901</v>
          </cell>
        </row>
        <row r="1108">
          <cell r="A1108">
            <v>2169999</v>
          </cell>
        </row>
        <row r="1108">
          <cell r="C1108">
            <v>485</v>
          </cell>
        </row>
        <row r="1109">
          <cell r="A1109">
            <v>217</v>
          </cell>
        </row>
        <row r="1109">
          <cell r="C1109">
            <v>215</v>
          </cell>
        </row>
        <row r="1110">
          <cell r="A1110">
            <v>21701</v>
          </cell>
        </row>
        <row r="1110">
          <cell r="C1110">
            <v>0</v>
          </cell>
        </row>
        <row r="1111">
          <cell r="A1111">
            <v>2170101</v>
          </cell>
        </row>
        <row r="1112">
          <cell r="A1112">
            <v>2170102</v>
          </cell>
        </row>
        <row r="1113">
          <cell r="A1113">
            <v>2170103</v>
          </cell>
        </row>
        <row r="1114">
          <cell r="A1114">
            <v>2170104</v>
          </cell>
        </row>
        <row r="1115">
          <cell r="A1115">
            <v>2170150</v>
          </cell>
        </row>
        <row r="1116">
          <cell r="A1116">
            <v>2170199</v>
          </cell>
        </row>
        <row r="1117">
          <cell r="A1117">
            <v>21702</v>
          </cell>
        </row>
        <row r="1117">
          <cell r="C1117">
            <v>0</v>
          </cell>
        </row>
        <row r="1118">
          <cell r="A1118">
            <v>2170201</v>
          </cell>
        </row>
        <row r="1119">
          <cell r="A1119">
            <v>2170202</v>
          </cell>
        </row>
        <row r="1120">
          <cell r="A1120">
            <v>2170203</v>
          </cell>
        </row>
        <row r="1121">
          <cell r="A1121">
            <v>2170204</v>
          </cell>
        </row>
        <row r="1122">
          <cell r="A1122">
            <v>2170205</v>
          </cell>
        </row>
        <row r="1123">
          <cell r="A1123">
            <v>2170206</v>
          </cell>
        </row>
        <row r="1124">
          <cell r="A1124">
            <v>2170207</v>
          </cell>
        </row>
        <row r="1125">
          <cell r="A1125">
            <v>2170208</v>
          </cell>
        </row>
        <row r="1126">
          <cell r="A1126">
            <v>2170299</v>
          </cell>
        </row>
        <row r="1127">
          <cell r="A1127">
            <v>21703</v>
          </cell>
        </row>
        <row r="1127">
          <cell r="C1127">
            <v>15</v>
          </cell>
        </row>
        <row r="1128">
          <cell r="A1128">
            <v>2170301</v>
          </cell>
        </row>
        <row r="1129">
          <cell r="A1129">
            <v>2170302</v>
          </cell>
        </row>
        <row r="1130">
          <cell r="A1130">
            <v>2170303</v>
          </cell>
        </row>
        <row r="1131">
          <cell r="A1131">
            <v>2170304</v>
          </cell>
        </row>
        <row r="1132">
          <cell r="A1132">
            <v>2170399</v>
          </cell>
        </row>
        <row r="1132">
          <cell r="C1132">
            <v>15</v>
          </cell>
        </row>
        <row r="1133">
          <cell r="A1133">
            <v>21704</v>
          </cell>
        </row>
        <row r="1133">
          <cell r="C1133">
            <v>0</v>
          </cell>
        </row>
        <row r="1134">
          <cell r="A1134">
            <v>2170401</v>
          </cell>
        </row>
        <row r="1135">
          <cell r="A1135">
            <v>2170499</v>
          </cell>
        </row>
        <row r="1136">
          <cell r="A1136">
            <v>21799</v>
          </cell>
        </row>
        <row r="1136">
          <cell r="C1136">
            <v>200</v>
          </cell>
        </row>
        <row r="1137">
          <cell r="A1137">
            <v>2179902</v>
          </cell>
        </row>
        <row r="1138">
          <cell r="A1138">
            <v>2179999</v>
          </cell>
        </row>
        <row r="1138">
          <cell r="C1138">
            <v>200</v>
          </cell>
        </row>
        <row r="1139">
          <cell r="A1139">
            <v>219</v>
          </cell>
        </row>
        <row r="1139">
          <cell r="C1139">
            <v>0</v>
          </cell>
        </row>
        <row r="1140">
          <cell r="A1140">
            <v>21901</v>
          </cell>
        </row>
        <row r="1141">
          <cell r="A1141">
            <v>21902</v>
          </cell>
        </row>
        <row r="1142">
          <cell r="A1142">
            <v>21903</v>
          </cell>
        </row>
        <row r="1143">
          <cell r="A1143">
            <v>21904</v>
          </cell>
        </row>
        <row r="1144">
          <cell r="A1144">
            <v>21905</v>
          </cell>
        </row>
        <row r="1145">
          <cell r="A1145">
            <v>21906</v>
          </cell>
        </row>
        <row r="1146">
          <cell r="A1146">
            <v>21907</v>
          </cell>
        </row>
        <row r="1147">
          <cell r="A1147">
            <v>21908</v>
          </cell>
        </row>
        <row r="1148">
          <cell r="A1148">
            <v>21999</v>
          </cell>
        </row>
        <row r="1149">
          <cell r="A1149">
            <v>220</v>
          </cell>
        </row>
        <row r="1149">
          <cell r="C1149">
            <v>6613</v>
          </cell>
        </row>
        <row r="1150">
          <cell r="A1150">
            <v>22001</v>
          </cell>
        </row>
        <row r="1150">
          <cell r="C1150">
            <v>6465</v>
          </cell>
        </row>
        <row r="1151">
          <cell r="A1151">
            <v>2200101</v>
          </cell>
        </row>
        <row r="1151">
          <cell r="C1151">
            <v>5435</v>
          </cell>
        </row>
        <row r="1152">
          <cell r="A1152">
            <v>2200102</v>
          </cell>
        </row>
        <row r="1152">
          <cell r="C1152">
            <v>268</v>
          </cell>
        </row>
        <row r="1153">
          <cell r="A1153">
            <v>2200103</v>
          </cell>
        </row>
        <row r="1154">
          <cell r="A1154">
            <v>2200104</v>
          </cell>
        </row>
        <row r="1155">
          <cell r="A1155">
            <v>2200106</v>
          </cell>
        </row>
        <row r="1155">
          <cell r="C1155">
            <v>760</v>
          </cell>
        </row>
        <row r="1156">
          <cell r="A1156">
            <v>2200107</v>
          </cell>
        </row>
        <row r="1157">
          <cell r="A1157">
            <v>2200108</v>
          </cell>
        </row>
        <row r="1158">
          <cell r="A1158">
            <v>2200109</v>
          </cell>
        </row>
        <row r="1159">
          <cell r="A1159">
            <v>2200112</v>
          </cell>
        </row>
        <row r="1160">
          <cell r="A1160">
            <v>2200113</v>
          </cell>
        </row>
        <row r="1161">
          <cell r="A1161">
            <v>2200114</v>
          </cell>
        </row>
        <row r="1162">
          <cell r="A1162">
            <v>2200115</v>
          </cell>
        </row>
        <row r="1163">
          <cell r="A1163">
            <v>2200116</v>
          </cell>
        </row>
        <row r="1164">
          <cell r="A1164">
            <v>2200119</v>
          </cell>
        </row>
        <row r="1165">
          <cell r="A1165">
            <v>2200120</v>
          </cell>
        </row>
        <row r="1166">
          <cell r="A1166">
            <v>2200121</v>
          </cell>
        </row>
        <row r="1167">
          <cell r="A1167">
            <v>2200122</v>
          </cell>
        </row>
        <row r="1168">
          <cell r="A1168">
            <v>2200123</v>
          </cell>
        </row>
        <row r="1169">
          <cell r="A1169">
            <v>2200124</v>
          </cell>
        </row>
        <row r="1170">
          <cell r="A1170">
            <v>2200125</v>
          </cell>
        </row>
        <row r="1171">
          <cell r="A1171">
            <v>2200126</v>
          </cell>
        </row>
        <row r="1172">
          <cell r="A1172">
            <v>2200127</v>
          </cell>
        </row>
        <row r="1173">
          <cell r="A1173">
            <v>2200128</v>
          </cell>
        </row>
        <row r="1174">
          <cell r="A1174">
            <v>2200129</v>
          </cell>
        </row>
        <row r="1175">
          <cell r="A1175">
            <v>2200150</v>
          </cell>
        </row>
        <row r="1176">
          <cell r="A1176">
            <v>2200199</v>
          </cell>
        </row>
        <row r="1176">
          <cell r="C1176">
            <v>2</v>
          </cell>
        </row>
        <row r="1177">
          <cell r="A1177">
            <v>22005</v>
          </cell>
        </row>
        <row r="1177">
          <cell r="C1177">
            <v>148</v>
          </cell>
        </row>
        <row r="1178">
          <cell r="A1178">
            <v>2200501</v>
          </cell>
        </row>
        <row r="1178">
          <cell r="C1178">
            <v>88</v>
          </cell>
        </row>
        <row r="1179">
          <cell r="A1179">
            <v>2200502</v>
          </cell>
        </row>
        <row r="1179">
          <cell r="C1179">
            <v>44</v>
          </cell>
        </row>
        <row r="1180">
          <cell r="A1180">
            <v>2200503</v>
          </cell>
        </row>
        <row r="1181">
          <cell r="A1181">
            <v>2200504</v>
          </cell>
        </row>
        <row r="1182">
          <cell r="A1182">
            <v>2200506</v>
          </cell>
        </row>
        <row r="1183">
          <cell r="A1183">
            <v>2200507</v>
          </cell>
        </row>
        <row r="1184">
          <cell r="A1184">
            <v>2200508</v>
          </cell>
        </row>
        <row r="1185">
          <cell r="A1185">
            <v>2200509</v>
          </cell>
        </row>
        <row r="1185">
          <cell r="C1185">
            <v>16</v>
          </cell>
        </row>
        <row r="1186">
          <cell r="A1186">
            <v>2200510</v>
          </cell>
        </row>
        <row r="1187">
          <cell r="A1187">
            <v>2200511</v>
          </cell>
        </row>
        <row r="1188">
          <cell r="A1188">
            <v>2200512</v>
          </cell>
        </row>
        <row r="1189">
          <cell r="A1189">
            <v>2200513</v>
          </cell>
        </row>
        <row r="1190">
          <cell r="A1190">
            <v>2200514</v>
          </cell>
        </row>
        <row r="1191">
          <cell r="A1191">
            <v>2200599</v>
          </cell>
        </row>
        <row r="1192">
          <cell r="A1192">
            <v>22099</v>
          </cell>
        </row>
        <row r="1192">
          <cell r="C1192">
            <v>0</v>
          </cell>
        </row>
        <row r="1193">
          <cell r="A1193">
            <v>2209999</v>
          </cell>
        </row>
        <row r="1194">
          <cell r="A1194">
            <v>221</v>
          </cell>
        </row>
        <row r="1194">
          <cell r="C1194">
            <v>22568</v>
          </cell>
        </row>
        <row r="1195">
          <cell r="A1195">
            <v>22101</v>
          </cell>
        </row>
        <row r="1195">
          <cell r="C1195">
            <v>2254</v>
          </cell>
        </row>
        <row r="1196">
          <cell r="A1196">
            <v>2210101</v>
          </cell>
        </row>
        <row r="1197">
          <cell r="A1197">
            <v>2210102</v>
          </cell>
        </row>
        <row r="1198">
          <cell r="A1198">
            <v>2210103</v>
          </cell>
        </row>
        <row r="1199">
          <cell r="A1199">
            <v>2210104</v>
          </cell>
        </row>
        <row r="1200">
          <cell r="A1200">
            <v>2210105</v>
          </cell>
        </row>
        <row r="1200">
          <cell r="C1200">
            <v>432</v>
          </cell>
        </row>
        <row r="1201">
          <cell r="A1201">
            <v>2210106</v>
          </cell>
        </row>
        <row r="1201">
          <cell r="C1201">
            <v>346</v>
          </cell>
        </row>
        <row r="1202">
          <cell r="A1202">
            <v>2210107</v>
          </cell>
        </row>
        <row r="1203">
          <cell r="A1203">
            <v>2210108</v>
          </cell>
        </row>
        <row r="1203">
          <cell r="C1203">
            <v>1391</v>
          </cell>
        </row>
        <row r="1204">
          <cell r="A1204">
            <v>2210109</v>
          </cell>
        </row>
        <row r="1205">
          <cell r="A1205">
            <v>2210110</v>
          </cell>
        </row>
        <row r="1205">
          <cell r="C1205">
            <v>48</v>
          </cell>
        </row>
        <row r="1206">
          <cell r="A1206">
            <v>2210199</v>
          </cell>
        </row>
        <row r="1206">
          <cell r="C1206">
            <v>37</v>
          </cell>
        </row>
        <row r="1207">
          <cell r="A1207">
            <v>22102</v>
          </cell>
        </row>
        <row r="1207">
          <cell r="C1207">
            <v>16131</v>
          </cell>
        </row>
        <row r="1208">
          <cell r="A1208">
            <v>2210201</v>
          </cell>
        </row>
        <row r="1208">
          <cell r="C1208">
            <v>16131</v>
          </cell>
        </row>
        <row r="1209">
          <cell r="A1209">
            <v>2210202</v>
          </cell>
        </row>
        <row r="1210">
          <cell r="A1210">
            <v>2210203</v>
          </cell>
        </row>
        <row r="1211">
          <cell r="A1211">
            <v>22103</v>
          </cell>
        </row>
        <row r="1211">
          <cell r="C1211">
            <v>4183</v>
          </cell>
        </row>
        <row r="1212">
          <cell r="A1212">
            <v>2210301</v>
          </cell>
        </row>
        <row r="1213">
          <cell r="A1213">
            <v>2210302</v>
          </cell>
        </row>
        <row r="1214">
          <cell r="A1214">
            <v>2210399</v>
          </cell>
        </row>
        <row r="1214">
          <cell r="C1214">
            <v>4183</v>
          </cell>
        </row>
        <row r="1215">
          <cell r="A1215">
            <v>222</v>
          </cell>
        </row>
        <row r="1215">
          <cell r="C1215">
            <v>1420</v>
          </cell>
        </row>
        <row r="1216">
          <cell r="A1216">
            <v>22201</v>
          </cell>
        </row>
        <row r="1216">
          <cell r="C1216">
            <v>1232</v>
          </cell>
        </row>
        <row r="1217">
          <cell r="A1217">
            <v>2220101</v>
          </cell>
        </row>
        <row r="1218">
          <cell r="A1218">
            <v>2220102</v>
          </cell>
        </row>
        <row r="1219">
          <cell r="A1219">
            <v>2220103</v>
          </cell>
        </row>
        <row r="1220">
          <cell r="A1220">
            <v>2220104</v>
          </cell>
        </row>
        <row r="1221">
          <cell r="A1221">
            <v>2220105</v>
          </cell>
        </row>
        <row r="1222">
          <cell r="A1222">
            <v>2220106</v>
          </cell>
        </row>
        <row r="1223">
          <cell r="A1223">
            <v>2220107</v>
          </cell>
        </row>
        <row r="1224">
          <cell r="A1224">
            <v>2220112</v>
          </cell>
        </row>
        <row r="1225">
          <cell r="A1225">
            <v>2220113</v>
          </cell>
        </row>
        <row r="1226">
          <cell r="A1226">
            <v>2220114</v>
          </cell>
        </row>
        <row r="1227">
          <cell r="A1227">
            <v>2220115</v>
          </cell>
        </row>
        <row r="1227">
          <cell r="C1227">
            <v>398</v>
          </cell>
        </row>
        <row r="1228">
          <cell r="A1228">
            <v>2220118</v>
          </cell>
        </row>
        <row r="1229">
          <cell r="A1229">
            <v>2220119</v>
          </cell>
        </row>
        <row r="1230">
          <cell r="A1230">
            <v>2220120</v>
          </cell>
        </row>
        <row r="1231">
          <cell r="A1231">
            <v>2220121</v>
          </cell>
        </row>
        <row r="1232">
          <cell r="A1232">
            <v>2220150</v>
          </cell>
        </row>
        <row r="1233">
          <cell r="A1233">
            <v>2220199</v>
          </cell>
        </row>
        <row r="1233">
          <cell r="C1233">
            <v>834</v>
          </cell>
        </row>
        <row r="1234">
          <cell r="A1234">
            <v>22203</v>
          </cell>
        </row>
        <row r="1234">
          <cell r="C1234">
            <v>0</v>
          </cell>
        </row>
        <row r="1235">
          <cell r="A1235">
            <v>2220301</v>
          </cell>
        </row>
        <row r="1236">
          <cell r="A1236">
            <v>2220303</v>
          </cell>
        </row>
        <row r="1237">
          <cell r="A1237">
            <v>2220304</v>
          </cell>
        </row>
        <row r="1238">
          <cell r="A1238">
            <v>2220305</v>
          </cell>
        </row>
        <row r="1239">
          <cell r="A1239">
            <v>2220306</v>
          </cell>
        </row>
        <row r="1240">
          <cell r="A1240">
            <v>2220399</v>
          </cell>
        </row>
        <row r="1241">
          <cell r="A1241">
            <v>22204</v>
          </cell>
        </row>
        <row r="1241">
          <cell r="C1241">
            <v>188</v>
          </cell>
        </row>
        <row r="1242">
          <cell r="A1242">
            <v>2220401</v>
          </cell>
        </row>
        <row r="1242">
          <cell r="C1242">
            <v>156</v>
          </cell>
        </row>
        <row r="1243">
          <cell r="A1243">
            <v>2220402</v>
          </cell>
        </row>
        <row r="1244">
          <cell r="A1244">
            <v>2220403</v>
          </cell>
        </row>
        <row r="1245">
          <cell r="A1245">
            <v>2220404</v>
          </cell>
        </row>
        <row r="1246">
          <cell r="A1246">
            <v>2220499</v>
          </cell>
        </row>
        <row r="1246">
          <cell r="C1246">
            <v>32</v>
          </cell>
        </row>
        <row r="1247">
          <cell r="A1247">
            <v>22205</v>
          </cell>
        </row>
        <row r="1247">
          <cell r="C1247">
            <v>0</v>
          </cell>
        </row>
        <row r="1248">
          <cell r="A1248">
            <v>2220501</v>
          </cell>
        </row>
        <row r="1249">
          <cell r="A1249">
            <v>2220502</v>
          </cell>
        </row>
        <row r="1250">
          <cell r="A1250">
            <v>2220503</v>
          </cell>
        </row>
        <row r="1251">
          <cell r="A1251">
            <v>2220504</v>
          </cell>
        </row>
        <row r="1252">
          <cell r="A1252">
            <v>2220505</v>
          </cell>
        </row>
        <row r="1253">
          <cell r="A1253">
            <v>2220506</v>
          </cell>
        </row>
        <row r="1254">
          <cell r="A1254">
            <v>2220507</v>
          </cell>
        </row>
        <row r="1255">
          <cell r="A1255">
            <v>2220508</v>
          </cell>
        </row>
        <row r="1256">
          <cell r="A1256">
            <v>2220509</v>
          </cell>
        </row>
        <row r="1257">
          <cell r="A1257">
            <v>2220510</v>
          </cell>
        </row>
        <row r="1258">
          <cell r="A1258">
            <v>2220511</v>
          </cell>
        </row>
        <row r="1259">
          <cell r="A1259">
            <v>2220599</v>
          </cell>
        </row>
        <row r="1260">
          <cell r="A1260">
            <v>224</v>
          </cell>
        </row>
        <row r="1260">
          <cell r="C1260">
            <v>4679</v>
          </cell>
        </row>
        <row r="1261">
          <cell r="A1261">
            <v>22401</v>
          </cell>
        </row>
        <row r="1261">
          <cell r="C1261">
            <v>1753</v>
          </cell>
        </row>
        <row r="1262">
          <cell r="A1262">
            <v>2240101</v>
          </cell>
        </row>
        <row r="1262">
          <cell r="C1262">
            <v>1013</v>
          </cell>
        </row>
        <row r="1263">
          <cell r="A1263">
            <v>2240102</v>
          </cell>
        </row>
        <row r="1263">
          <cell r="C1263">
            <v>318</v>
          </cell>
        </row>
        <row r="1264">
          <cell r="A1264">
            <v>2240103</v>
          </cell>
        </row>
        <row r="1265">
          <cell r="A1265">
            <v>2240104</v>
          </cell>
        </row>
        <row r="1266">
          <cell r="A1266">
            <v>2240105</v>
          </cell>
        </row>
        <row r="1267">
          <cell r="A1267">
            <v>2240106</v>
          </cell>
        </row>
        <row r="1268">
          <cell r="A1268">
            <v>2240108</v>
          </cell>
        </row>
        <row r="1268">
          <cell r="C1268">
            <v>22</v>
          </cell>
        </row>
        <row r="1269">
          <cell r="A1269">
            <v>2240109</v>
          </cell>
        </row>
        <row r="1270">
          <cell r="A1270">
            <v>2240150</v>
          </cell>
        </row>
        <row r="1271">
          <cell r="A1271">
            <v>2240199</v>
          </cell>
        </row>
        <row r="1271">
          <cell r="C1271">
            <v>400</v>
          </cell>
        </row>
        <row r="1272">
          <cell r="A1272">
            <v>22402</v>
          </cell>
        </row>
        <row r="1272">
          <cell r="C1272">
            <v>879</v>
          </cell>
        </row>
        <row r="1273">
          <cell r="A1273">
            <v>2240201</v>
          </cell>
        </row>
        <row r="1273">
          <cell r="C1273">
            <v>103</v>
          </cell>
        </row>
        <row r="1274">
          <cell r="A1274">
            <v>2240202</v>
          </cell>
        </row>
        <row r="1274">
          <cell r="C1274">
            <v>715</v>
          </cell>
        </row>
        <row r="1275">
          <cell r="A1275">
            <v>2240203</v>
          </cell>
        </row>
        <row r="1276">
          <cell r="A1276">
            <v>2240204</v>
          </cell>
        </row>
        <row r="1276">
          <cell r="C1276">
            <v>10</v>
          </cell>
        </row>
        <row r="1277">
          <cell r="A1277">
            <v>2240250</v>
          </cell>
        </row>
        <row r="1278">
          <cell r="A1278">
            <v>2240299</v>
          </cell>
        </row>
        <row r="1278">
          <cell r="C1278">
            <v>51</v>
          </cell>
        </row>
        <row r="1279">
          <cell r="A1279">
            <v>22404</v>
          </cell>
        </row>
        <row r="1279">
          <cell r="C1279">
            <v>0</v>
          </cell>
        </row>
        <row r="1280">
          <cell r="A1280">
            <v>2240401</v>
          </cell>
        </row>
        <row r="1281">
          <cell r="A1281">
            <v>2240402</v>
          </cell>
        </row>
        <row r="1282">
          <cell r="A1282">
            <v>2240403</v>
          </cell>
        </row>
        <row r="1283">
          <cell r="A1283">
            <v>2240404</v>
          </cell>
        </row>
        <row r="1284">
          <cell r="A1284">
            <v>2240405</v>
          </cell>
        </row>
        <row r="1285">
          <cell r="A1285">
            <v>2240450</v>
          </cell>
        </row>
        <row r="1286">
          <cell r="A1286">
            <v>2240499</v>
          </cell>
        </row>
        <row r="1287">
          <cell r="A1287">
            <v>22405</v>
          </cell>
        </row>
        <row r="1287">
          <cell r="C1287">
            <v>0</v>
          </cell>
        </row>
        <row r="1288">
          <cell r="A1288">
            <v>2240501</v>
          </cell>
        </row>
        <row r="1289">
          <cell r="A1289">
            <v>2240502</v>
          </cell>
        </row>
        <row r="1290">
          <cell r="A1290">
            <v>2240503</v>
          </cell>
        </row>
        <row r="1291">
          <cell r="A1291">
            <v>2240504</v>
          </cell>
        </row>
        <row r="1292">
          <cell r="A1292">
            <v>2240505</v>
          </cell>
        </row>
        <row r="1293">
          <cell r="A1293">
            <v>2240506</v>
          </cell>
        </row>
        <row r="1294">
          <cell r="A1294">
            <v>2240507</v>
          </cell>
        </row>
        <row r="1295">
          <cell r="A1295">
            <v>2240508</v>
          </cell>
        </row>
        <row r="1296">
          <cell r="A1296">
            <v>2240509</v>
          </cell>
        </row>
        <row r="1297">
          <cell r="A1297">
            <v>2240510</v>
          </cell>
        </row>
        <row r="1298">
          <cell r="A1298">
            <v>2240550</v>
          </cell>
        </row>
        <row r="1299">
          <cell r="A1299">
            <v>2240599</v>
          </cell>
        </row>
        <row r="1300">
          <cell r="A1300">
            <v>22406</v>
          </cell>
        </row>
        <row r="1300">
          <cell r="C1300">
            <v>756</v>
          </cell>
        </row>
        <row r="1301">
          <cell r="A1301">
            <v>2240601</v>
          </cell>
        </row>
        <row r="1301">
          <cell r="C1301">
            <v>755</v>
          </cell>
        </row>
        <row r="1302">
          <cell r="A1302">
            <v>2240602</v>
          </cell>
        </row>
        <row r="1303">
          <cell r="A1303">
            <v>2240699</v>
          </cell>
        </row>
        <row r="1303">
          <cell r="C1303">
            <v>1</v>
          </cell>
        </row>
        <row r="1304">
          <cell r="A1304">
            <v>22407</v>
          </cell>
        </row>
        <row r="1304">
          <cell r="C1304">
            <v>1271</v>
          </cell>
        </row>
        <row r="1305">
          <cell r="A1305">
            <v>2240703</v>
          </cell>
        </row>
        <row r="1305">
          <cell r="C1305">
            <v>1041</v>
          </cell>
        </row>
        <row r="1306">
          <cell r="A1306">
            <v>2240704</v>
          </cell>
        </row>
        <row r="1307">
          <cell r="A1307">
            <v>2240799</v>
          </cell>
        </row>
        <row r="1307">
          <cell r="C1307">
            <v>230</v>
          </cell>
        </row>
        <row r="1308">
          <cell r="A1308">
            <v>22499</v>
          </cell>
        </row>
        <row r="1308">
          <cell r="C1308">
            <v>20</v>
          </cell>
        </row>
        <row r="1309">
          <cell r="A1309">
            <v>2249999</v>
          </cell>
        </row>
        <row r="1309">
          <cell r="C1309">
            <v>20</v>
          </cell>
        </row>
        <row r="1310">
          <cell r="A1310">
            <v>229</v>
          </cell>
        </row>
        <row r="1310">
          <cell r="C1310">
            <v>108</v>
          </cell>
        </row>
        <row r="1311">
          <cell r="A1311">
            <v>22999</v>
          </cell>
        </row>
        <row r="1311">
          <cell r="C1311">
            <v>108</v>
          </cell>
        </row>
        <row r="1312">
          <cell r="A1312">
            <v>2299999</v>
          </cell>
        </row>
        <row r="1312">
          <cell r="C1312">
            <v>108</v>
          </cell>
        </row>
        <row r="1313">
          <cell r="A1313">
            <v>232</v>
          </cell>
        </row>
        <row r="1313">
          <cell r="C1313">
            <v>19695</v>
          </cell>
        </row>
        <row r="1314">
          <cell r="A1314">
            <v>23201</v>
          </cell>
        </row>
        <row r="1314">
          <cell r="C1314">
            <v>0</v>
          </cell>
        </row>
        <row r="1315">
          <cell r="A1315">
            <v>2320101</v>
          </cell>
        </row>
        <row r="1316">
          <cell r="A1316">
            <v>23202</v>
          </cell>
        </row>
        <row r="1316">
          <cell r="C1316">
            <v>0</v>
          </cell>
        </row>
        <row r="1317">
          <cell r="A1317">
            <v>2320201</v>
          </cell>
        </row>
        <row r="1318">
          <cell r="A1318">
            <v>2320202</v>
          </cell>
        </row>
        <row r="1319">
          <cell r="A1319">
            <v>2320203</v>
          </cell>
        </row>
        <row r="1320">
          <cell r="A1320">
            <v>2320299</v>
          </cell>
        </row>
        <row r="1321">
          <cell r="A1321">
            <v>23203</v>
          </cell>
        </row>
        <row r="1321">
          <cell r="C1321">
            <v>19695</v>
          </cell>
        </row>
        <row r="1322">
          <cell r="A1322">
            <v>2320301</v>
          </cell>
        </row>
        <row r="1322">
          <cell r="C1322">
            <v>19058</v>
          </cell>
        </row>
        <row r="1323">
          <cell r="A1323">
            <v>2320302</v>
          </cell>
        </row>
        <row r="1324">
          <cell r="A1324">
            <v>2320303</v>
          </cell>
        </row>
        <row r="1324">
          <cell r="C1324">
            <v>637</v>
          </cell>
        </row>
        <row r="1325">
          <cell r="A1325">
            <v>2320399</v>
          </cell>
        </row>
        <row r="1326">
          <cell r="A1326">
            <v>233</v>
          </cell>
        </row>
        <row r="1326">
          <cell r="C1326">
            <v>0</v>
          </cell>
        </row>
        <row r="1327">
          <cell r="A1327">
            <v>23301</v>
          </cell>
        </row>
        <row r="1327">
          <cell r="C1327">
            <v>0</v>
          </cell>
        </row>
        <row r="1328">
          <cell r="A1328">
            <v>2330101</v>
          </cell>
        </row>
        <row r="1329">
          <cell r="A1329">
            <v>23302</v>
          </cell>
        </row>
        <row r="1329">
          <cell r="C1329">
            <v>0</v>
          </cell>
        </row>
        <row r="1330">
          <cell r="A1330">
            <v>2330201</v>
          </cell>
        </row>
        <row r="1331">
          <cell r="A1331">
            <v>23303</v>
          </cell>
        </row>
        <row r="1331">
          <cell r="C1331">
            <v>0</v>
          </cell>
        </row>
        <row r="1332">
          <cell r="A1332">
            <v>2330301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>
        <row r="7">
          <cell r="C7">
            <v>0</v>
          </cell>
        </row>
        <row r="14">
          <cell r="C14">
            <v>0</v>
          </cell>
        </row>
        <row r="21">
          <cell r="C21">
            <v>0</v>
          </cell>
        </row>
        <row r="29">
          <cell r="C29">
            <v>3</v>
          </cell>
        </row>
        <row r="35">
          <cell r="C35">
            <v>0</v>
          </cell>
        </row>
        <row r="41">
          <cell r="C41">
            <v>0</v>
          </cell>
        </row>
        <row r="45">
          <cell r="C45">
            <v>0</v>
          </cell>
        </row>
        <row r="50">
          <cell r="C50">
            <v>0</v>
          </cell>
        </row>
        <row r="57">
          <cell r="C57">
            <v>0</v>
          </cell>
        </row>
        <row r="62">
          <cell r="C62">
            <v>0</v>
          </cell>
        </row>
        <row r="67">
          <cell r="C67">
            <v>0</v>
          </cell>
        </row>
        <row r="73">
          <cell r="C73">
            <v>56910</v>
          </cell>
        </row>
        <row r="89">
          <cell r="C89">
            <v>0</v>
          </cell>
        </row>
        <row r="94">
          <cell r="C94">
            <v>2238</v>
          </cell>
        </row>
        <row r="100">
          <cell r="C100">
            <v>789</v>
          </cell>
        </row>
        <row r="104">
          <cell r="C104">
            <v>0</v>
          </cell>
        </row>
        <row r="108">
          <cell r="C108">
            <v>0</v>
          </cell>
        </row>
        <row r="112">
          <cell r="C112">
            <v>0</v>
          </cell>
        </row>
        <row r="118">
          <cell r="C118">
            <v>0</v>
          </cell>
        </row>
        <row r="121">
          <cell r="C121">
            <v>0</v>
          </cell>
        </row>
        <row r="130">
          <cell r="C130">
            <v>0</v>
          </cell>
        </row>
        <row r="134">
          <cell r="C134">
            <v>0</v>
          </cell>
        </row>
        <row r="139">
          <cell r="C139">
            <v>0</v>
          </cell>
        </row>
        <row r="144">
          <cell r="C144">
            <v>67</v>
          </cell>
        </row>
        <row r="149">
          <cell r="C149">
            <v>0</v>
          </cell>
        </row>
        <row r="152">
          <cell r="C152">
            <v>0</v>
          </cell>
        </row>
        <row r="157">
          <cell r="C157">
            <v>4235</v>
          </cell>
        </row>
        <row r="161">
          <cell r="C161">
            <v>15</v>
          </cell>
        </row>
        <row r="165">
          <cell r="C165">
            <v>0</v>
          </cell>
        </row>
        <row r="168">
          <cell r="C168">
            <v>0</v>
          </cell>
        </row>
        <row r="173">
          <cell r="C173">
            <v>0</v>
          </cell>
        </row>
        <row r="178">
          <cell r="C178">
            <v>0</v>
          </cell>
        </row>
        <row r="183">
          <cell r="C183">
            <v>0</v>
          </cell>
        </row>
        <row r="192">
          <cell r="C192">
            <v>0</v>
          </cell>
        </row>
        <row r="199">
          <cell r="C199">
            <v>0</v>
          </cell>
        </row>
        <row r="209">
          <cell r="C209">
            <v>0</v>
          </cell>
        </row>
        <row r="212">
          <cell r="C212">
            <v>0</v>
          </cell>
        </row>
        <row r="216">
          <cell r="C216">
            <v>0</v>
          </cell>
        </row>
        <row r="223">
          <cell r="C223">
            <v>0</v>
          </cell>
        </row>
        <row r="227">
          <cell r="C227">
            <v>0</v>
          </cell>
        </row>
        <row r="237">
          <cell r="C237">
            <v>0</v>
          </cell>
        </row>
        <row r="241">
          <cell r="C241">
            <v>0</v>
          </cell>
        </row>
        <row r="245">
          <cell r="C245">
            <v>0</v>
          </cell>
        </row>
        <row r="249">
          <cell r="C249">
            <v>0</v>
          </cell>
        </row>
        <row r="254">
          <cell r="C254">
            <v>93300</v>
          </cell>
        </row>
        <row r="258">
          <cell r="C258">
            <v>0</v>
          </cell>
        </row>
        <row r="267">
          <cell r="C267">
            <v>0</v>
          </cell>
        </row>
        <row r="269">
          <cell r="C269">
            <v>0</v>
          </cell>
        </row>
        <row r="271">
          <cell r="C271">
            <v>1811</v>
          </cell>
        </row>
        <row r="283">
          <cell r="C283">
            <v>0</v>
          </cell>
        </row>
        <row r="285">
          <cell r="C285">
            <v>15735</v>
          </cell>
        </row>
        <row r="302">
          <cell r="C302">
            <v>0</v>
          </cell>
        </row>
        <row r="320">
          <cell r="C320">
            <v>0</v>
          </cell>
        </row>
        <row r="333">
          <cell r="C33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产品销售收入成本明细表（合同）"/>
      <sheetName val="产品销售成本.dbf"/>
      <sheetName val="Sheet3"/>
      <sheetName val="收入成本测算"/>
      <sheetName val="零星合同—L"/>
      <sheetName val="成套合同—X"/>
      <sheetName val="软启动器—R"/>
      <sheetName val="软启动器—M"/>
      <sheetName val="基本生产明细账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01销售费用"/>
      <sheetName val="02销售费用"/>
      <sheetName val="fy01"/>
      <sheetName val="FY02"/>
      <sheetName val="02.5发出"/>
      <sheetName val="01.12发出"/>
      <sheetName val="盘点表"/>
      <sheetName val="宽厚普镇板计价"/>
      <sheetName val="普镇板计价"/>
      <sheetName val="25螺纹钢计价"/>
      <sheetName val="16螺纹钢"/>
      <sheetName val="16锰板"/>
      <sheetName val="连铸坯计价"/>
      <sheetName val="宽厚16锰板"/>
      <sheetName val="22螺纹钢"/>
      <sheetName val="02产成品"/>
      <sheetName val="Sheet2"/>
      <sheetName val="Sheet1"/>
      <sheetName val="01产成品"/>
      <sheetName val="01成本"/>
      <sheetName val="02成本"/>
      <sheetName val="其他业务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关联方明细表"/>
      <sheetName val="报告资产表"/>
      <sheetName val="报告负债表"/>
      <sheetName val="报告利润表"/>
      <sheetName val="报告现金流量表"/>
      <sheetName val="报告资产减值准备表"/>
      <sheetName val="减值准备过录表"/>
      <sheetName val="cf过录表"/>
      <sheetName val="cf-其他过录表"/>
      <sheetName val="cf调整分录"/>
      <sheetName val="过录表"/>
      <sheetName val="合并抵销"/>
      <sheetName val="汇总抵销"/>
      <sheetName val="本部"/>
      <sheetName val="本部SAD"/>
      <sheetName val="分公司1"/>
      <sheetName val="分公司1SAD"/>
      <sheetName val="分公司2"/>
      <sheetName val="分公司2SAD"/>
      <sheetName val="分公司3"/>
      <sheetName val="分公司3SAD"/>
      <sheetName val="分公司4"/>
      <sheetName val="分公司4SAD"/>
      <sheetName val="分公司5"/>
      <sheetName val="分公司5SAD"/>
      <sheetName val="分公司6"/>
      <sheetName val="分公司6SAD"/>
      <sheetName val="子公司1"/>
      <sheetName val="子公司1SAD"/>
      <sheetName val="子公司2"/>
      <sheetName val="子公司2SAD"/>
      <sheetName val="子公司3"/>
      <sheetName val="子公司3SAD"/>
      <sheetName val="子公司4"/>
      <sheetName val="子公司4SAD"/>
      <sheetName val="2005年未审报表"/>
      <sheetName val="未审合并抵销"/>
      <sheetName val="未审汇总抵销"/>
      <sheetName val="报表模版"/>
      <sheetName val="年审要求"/>
      <sheetName val="期初数核对底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科目余额表"/>
      <sheetName val="Sheet1"/>
      <sheetName val="工程物资"/>
      <sheetName val="工程物资-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014年(2)"/>
      <sheetName val="综合成本分析01.01-0205"/>
      <sheetName val="FY02"/>
      <sheetName val="#REF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投资架构一览表"/>
      <sheetName val="DATA"/>
    </sheetNames>
    <sheetDataSet>
      <sheetData sheetId="0" refreshError="1"/>
      <sheetData sheetId="1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报表"/>
      <sheetName val="数字视频并帐"/>
      <sheetName val="股本变化表"/>
      <sheetName val="原资产负债"/>
      <sheetName val="原损益"/>
      <sheetName val="分工"/>
      <sheetName val="期初调整"/>
      <sheetName val="总部+数字视频年初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调整分录"/>
      <sheetName val="生产成本核算"/>
      <sheetName val="存货"/>
      <sheetName val="Sheet2"/>
      <sheetName val="存货明细"/>
      <sheetName val="原材料"/>
      <sheetName val="主原材料"/>
      <sheetName val="产成品"/>
      <sheetName val="在产品2001"/>
      <sheetName val="在产品与产成品核算测试"/>
      <sheetName val="产成品之间分配测试"/>
      <sheetName val="计价测试"/>
      <sheetName val="2000年各存货明细分析"/>
      <sheetName val="2001年各存货明细分析"/>
      <sheetName val="2000年各存货明细2"/>
      <sheetName val="存货2001"/>
      <sheetName val="销售成本"/>
      <sheetName val="生产成本"/>
      <sheetName val="制造费用"/>
      <sheetName val="在产品分配"/>
      <sheetName val="应付帐款"/>
      <sheetName val="Sheet4 (2)"/>
      <sheetName val="Sheet2 (2)"/>
      <sheetName val="预付帐款前五名"/>
      <sheetName val="应付帐款前五名"/>
      <sheetName val="Sheet3 (2)"/>
      <sheetName val="1"/>
      <sheetName val="Sheet4 (3)"/>
      <sheetName val="Sheet2 (3)"/>
      <sheetName val="Sheet3 (3)"/>
      <sheetName val="(4)"/>
      <sheetName val="Sheet4 (4)"/>
      <sheetName val="Sheet2 (4)"/>
      <sheetName val="Sheet3 (4)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休息"/>
      <sheetName val="您好"/>
      <sheetName val="首页"/>
      <sheetName val="报表格式"/>
      <sheetName val="汇总底稿 资产负债表"/>
      <sheetName val="汇总底稿 利润表"/>
      <sheetName val="汇总底稿 现金流量表"/>
      <sheetName val="合并抵销或调整分录（1）"/>
      <sheetName val="合并抵销或调整分录（2）"/>
      <sheetName val="客户报出-资产负债表"/>
      <sheetName val="1"/>
      <sheetName val="客户报出-利润表"/>
      <sheetName val="2"/>
      <sheetName val=" "/>
      <sheetName val="客户报出-现金流量表"/>
      <sheetName val="3"/>
      <sheetName val="所有者权益增减变动表"/>
      <sheetName val="试算平衡表-期末数"/>
      <sheetName val="试算平衡表-期初数"/>
      <sheetName val="试算平衡表-现金流量表"/>
      <sheetName val="报表分析-资产负债表"/>
      <sheetName val="报表分析-利润表"/>
      <sheetName val="财务比率分析表"/>
      <sheetName val="审定表"/>
      <sheetName val="合并抵销分录指引"/>
      <sheetName val="审定表模板"/>
      <sheetName val="正式版信息"/>
      <sheetName val="使用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资产负债表"/>
      <sheetName val="损益表"/>
      <sheetName val="财务状况变动表"/>
      <sheetName val="利润分配表"/>
      <sheetName val="主营业务收支明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"/>
      <sheetName val="KKKKKKKK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BASE"/>
      <sheetName val="T02"/>
      <sheetName val="T03"/>
      <sheetName val="T04"/>
      <sheetName val="T12"/>
      <sheetName val="NY"/>
      <sheetName val="DATA"/>
      <sheetName val="T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"/>
      <sheetName val="KKKKKKKK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E24" sqref="E24"/>
    </sheetView>
  </sheetViews>
  <sheetFormatPr defaultColWidth="8.75" defaultRowHeight="15.6"/>
  <cols>
    <col min="1" max="1" width="11" style="291" customWidth="1"/>
    <col min="2" max="32" width="9" style="291" customWidth="1"/>
    <col min="33" max="256" width="8.75" style="291"/>
    <col min="257" max="257" width="11" style="291" customWidth="1"/>
    <col min="258" max="288" width="9" style="291" customWidth="1"/>
    <col min="289" max="512" width="8.75" style="291"/>
    <col min="513" max="513" width="11" style="291" customWidth="1"/>
    <col min="514" max="544" width="9" style="291" customWidth="1"/>
    <col min="545" max="768" width="8.75" style="291"/>
    <col min="769" max="769" width="11" style="291" customWidth="1"/>
    <col min="770" max="800" width="9" style="291" customWidth="1"/>
    <col min="801" max="1024" width="8.75" style="291"/>
    <col min="1025" max="1025" width="11" style="291" customWidth="1"/>
    <col min="1026" max="1056" width="9" style="291" customWidth="1"/>
    <col min="1057" max="1280" width="8.75" style="291"/>
    <col min="1281" max="1281" width="11" style="291" customWidth="1"/>
    <col min="1282" max="1312" width="9" style="291" customWidth="1"/>
    <col min="1313" max="1536" width="8.75" style="291"/>
    <col min="1537" max="1537" width="11" style="291" customWidth="1"/>
    <col min="1538" max="1568" width="9" style="291" customWidth="1"/>
    <col min="1569" max="1792" width="8.75" style="291"/>
    <col min="1793" max="1793" width="11" style="291" customWidth="1"/>
    <col min="1794" max="1824" width="9" style="291" customWidth="1"/>
    <col min="1825" max="2048" width="8.75" style="291"/>
    <col min="2049" max="2049" width="11" style="291" customWidth="1"/>
    <col min="2050" max="2080" width="9" style="291" customWidth="1"/>
    <col min="2081" max="2304" width="8.75" style="291"/>
    <col min="2305" max="2305" width="11" style="291" customWidth="1"/>
    <col min="2306" max="2336" width="9" style="291" customWidth="1"/>
    <col min="2337" max="2560" width="8.75" style="291"/>
    <col min="2561" max="2561" width="11" style="291" customWidth="1"/>
    <col min="2562" max="2592" width="9" style="291" customWidth="1"/>
    <col min="2593" max="2816" width="8.75" style="291"/>
    <col min="2817" max="2817" width="11" style="291" customWidth="1"/>
    <col min="2818" max="2848" width="9" style="291" customWidth="1"/>
    <col min="2849" max="3072" width="8.75" style="291"/>
    <col min="3073" max="3073" width="11" style="291" customWidth="1"/>
    <col min="3074" max="3104" width="9" style="291" customWidth="1"/>
    <col min="3105" max="3328" width="8.75" style="291"/>
    <col min="3329" max="3329" width="11" style="291" customWidth="1"/>
    <col min="3330" max="3360" width="9" style="291" customWidth="1"/>
    <col min="3361" max="3584" width="8.75" style="291"/>
    <col min="3585" max="3585" width="11" style="291" customWidth="1"/>
    <col min="3586" max="3616" width="9" style="291" customWidth="1"/>
    <col min="3617" max="3840" width="8.75" style="291"/>
    <col min="3841" max="3841" width="11" style="291" customWidth="1"/>
    <col min="3842" max="3872" width="9" style="291" customWidth="1"/>
    <col min="3873" max="4096" width="8.75" style="291"/>
    <col min="4097" max="4097" width="11" style="291" customWidth="1"/>
    <col min="4098" max="4128" width="9" style="291" customWidth="1"/>
    <col min="4129" max="4352" width="8.75" style="291"/>
    <col min="4353" max="4353" width="11" style="291" customWidth="1"/>
    <col min="4354" max="4384" width="9" style="291" customWidth="1"/>
    <col min="4385" max="4608" width="8.75" style="291"/>
    <col min="4609" max="4609" width="11" style="291" customWidth="1"/>
    <col min="4610" max="4640" width="9" style="291" customWidth="1"/>
    <col min="4641" max="4864" width="8.75" style="291"/>
    <col min="4865" max="4865" width="11" style="291" customWidth="1"/>
    <col min="4866" max="4896" width="9" style="291" customWidth="1"/>
    <col min="4897" max="5120" width="8.75" style="291"/>
    <col min="5121" max="5121" width="11" style="291" customWidth="1"/>
    <col min="5122" max="5152" width="9" style="291" customWidth="1"/>
    <col min="5153" max="5376" width="8.75" style="291"/>
    <col min="5377" max="5377" width="11" style="291" customWidth="1"/>
    <col min="5378" max="5408" width="9" style="291" customWidth="1"/>
    <col min="5409" max="5632" width="8.75" style="291"/>
    <col min="5633" max="5633" width="11" style="291" customWidth="1"/>
    <col min="5634" max="5664" width="9" style="291" customWidth="1"/>
    <col min="5665" max="5888" width="8.75" style="291"/>
    <col min="5889" max="5889" width="11" style="291" customWidth="1"/>
    <col min="5890" max="5920" width="9" style="291" customWidth="1"/>
    <col min="5921" max="6144" width="8.75" style="291"/>
    <col min="6145" max="6145" width="11" style="291" customWidth="1"/>
    <col min="6146" max="6176" width="9" style="291" customWidth="1"/>
    <col min="6177" max="6400" width="8.75" style="291"/>
    <col min="6401" max="6401" width="11" style="291" customWidth="1"/>
    <col min="6402" max="6432" width="9" style="291" customWidth="1"/>
    <col min="6433" max="6656" width="8.75" style="291"/>
    <col min="6657" max="6657" width="11" style="291" customWidth="1"/>
    <col min="6658" max="6688" width="9" style="291" customWidth="1"/>
    <col min="6689" max="6912" width="8.75" style="291"/>
    <col min="6913" max="6913" width="11" style="291" customWidth="1"/>
    <col min="6914" max="6944" width="9" style="291" customWidth="1"/>
    <col min="6945" max="7168" width="8.75" style="291"/>
    <col min="7169" max="7169" width="11" style="291" customWidth="1"/>
    <col min="7170" max="7200" width="9" style="291" customWidth="1"/>
    <col min="7201" max="7424" width="8.75" style="291"/>
    <col min="7425" max="7425" width="11" style="291" customWidth="1"/>
    <col min="7426" max="7456" width="9" style="291" customWidth="1"/>
    <col min="7457" max="7680" width="8.75" style="291"/>
    <col min="7681" max="7681" width="11" style="291" customWidth="1"/>
    <col min="7682" max="7712" width="9" style="291" customWidth="1"/>
    <col min="7713" max="7936" width="8.75" style="291"/>
    <col min="7937" max="7937" width="11" style="291" customWidth="1"/>
    <col min="7938" max="7968" width="9" style="291" customWidth="1"/>
    <col min="7969" max="8192" width="8.75" style="291"/>
    <col min="8193" max="8193" width="11" style="291" customWidth="1"/>
    <col min="8194" max="8224" width="9" style="291" customWidth="1"/>
    <col min="8225" max="8448" width="8.75" style="291"/>
    <col min="8449" max="8449" width="11" style="291" customWidth="1"/>
    <col min="8450" max="8480" width="9" style="291" customWidth="1"/>
    <col min="8481" max="8704" width="8.75" style="291"/>
    <col min="8705" max="8705" width="11" style="291" customWidth="1"/>
    <col min="8706" max="8736" width="9" style="291" customWidth="1"/>
    <col min="8737" max="8960" width="8.75" style="291"/>
    <col min="8961" max="8961" width="11" style="291" customWidth="1"/>
    <col min="8962" max="8992" width="9" style="291" customWidth="1"/>
    <col min="8993" max="9216" width="8.75" style="291"/>
    <col min="9217" max="9217" width="11" style="291" customWidth="1"/>
    <col min="9218" max="9248" width="9" style="291" customWidth="1"/>
    <col min="9249" max="9472" width="8.75" style="291"/>
    <col min="9473" max="9473" width="11" style="291" customWidth="1"/>
    <col min="9474" max="9504" width="9" style="291" customWidth="1"/>
    <col min="9505" max="9728" width="8.75" style="291"/>
    <col min="9729" max="9729" width="11" style="291" customWidth="1"/>
    <col min="9730" max="9760" width="9" style="291" customWidth="1"/>
    <col min="9761" max="9984" width="8.75" style="291"/>
    <col min="9985" max="9985" width="11" style="291" customWidth="1"/>
    <col min="9986" max="10016" width="9" style="291" customWidth="1"/>
    <col min="10017" max="10240" width="8.75" style="291"/>
    <col min="10241" max="10241" width="11" style="291" customWidth="1"/>
    <col min="10242" max="10272" width="9" style="291" customWidth="1"/>
    <col min="10273" max="10496" width="8.75" style="291"/>
    <col min="10497" max="10497" width="11" style="291" customWidth="1"/>
    <col min="10498" max="10528" width="9" style="291" customWidth="1"/>
    <col min="10529" max="10752" width="8.75" style="291"/>
    <col min="10753" max="10753" width="11" style="291" customWidth="1"/>
    <col min="10754" max="10784" width="9" style="291" customWidth="1"/>
    <col min="10785" max="11008" width="8.75" style="291"/>
    <col min="11009" max="11009" width="11" style="291" customWidth="1"/>
    <col min="11010" max="11040" width="9" style="291" customWidth="1"/>
    <col min="11041" max="11264" width="8.75" style="291"/>
    <col min="11265" max="11265" width="11" style="291" customWidth="1"/>
    <col min="11266" max="11296" width="9" style="291" customWidth="1"/>
    <col min="11297" max="11520" width="8.75" style="291"/>
    <col min="11521" max="11521" width="11" style="291" customWidth="1"/>
    <col min="11522" max="11552" width="9" style="291" customWidth="1"/>
    <col min="11553" max="11776" width="8.75" style="291"/>
    <col min="11777" max="11777" width="11" style="291" customWidth="1"/>
    <col min="11778" max="11808" width="9" style="291" customWidth="1"/>
    <col min="11809" max="12032" width="8.75" style="291"/>
    <col min="12033" max="12033" width="11" style="291" customWidth="1"/>
    <col min="12034" max="12064" width="9" style="291" customWidth="1"/>
    <col min="12065" max="12288" width="8.75" style="291"/>
    <col min="12289" max="12289" width="11" style="291" customWidth="1"/>
    <col min="12290" max="12320" width="9" style="291" customWidth="1"/>
    <col min="12321" max="12544" width="8.75" style="291"/>
    <col min="12545" max="12545" width="11" style="291" customWidth="1"/>
    <col min="12546" max="12576" width="9" style="291" customWidth="1"/>
    <col min="12577" max="12800" width="8.75" style="291"/>
    <col min="12801" max="12801" width="11" style="291" customWidth="1"/>
    <col min="12802" max="12832" width="9" style="291" customWidth="1"/>
    <col min="12833" max="13056" width="8.75" style="291"/>
    <col min="13057" max="13057" width="11" style="291" customWidth="1"/>
    <col min="13058" max="13088" width="9" style="291" customWidth="1"/>
    <col min="13089" max="13312" width="8.75" style="291"/>
    <col min="13313" max="13313" width="11" style="291" customWidth="1"/>
    <col min="13314" max="13344" width="9" style="291" customWidth="1"/>
    <col min="13345" max="13568" width="8.75" style="291"/>
    <col min="13569" max="13569" width="11" style="291" customWidth="1"/>
    <col min="13570" max="13600" width="9" style="291" customWidth="1"/>
    <col min="13601" max="13824" width="8.75" style="291"/>
    <col min="13825" max="13825" width="11" style="291" customWidth="1"/>
    <col min="13826" max="13856" width="9" style="291" customWidth="1"/>
    <col min="13857" max="14080" width="8.75" style="291"/>
    <col min="14081" max="14081" width="11" style="291" customWidth="1"/>
    <col min="14082" max="14112" width="9" style="291" customWidth="1"/>
    <col min="14113" max="14336" width="8.75" style="291"/>
    <col min="14337" max="14337" width="11" style="291" customWidth="1"/>
    <col min="14338" max="14368" width="9" style="291" customWidth="1"/>
    <col min="14369" max="14592" width="8.75" style="291"/>
    <col min="14593" max="14593" width="11" style="291" customWidth="1"/>
    <col min="14594" max="14624" width="9" style="291" customWidth="1"/>
    <col min="14625" max="14848" width="8.75" style="291"/>
    <col min="14849" max="14849" width="11" style="291" customWidth="1"/>
    <col min="14850" max="14880" width="9" style="291" customWidth="1"/>
    <col min="14881" max="15104" width="8.75" style="291"/>
    <col min="15105" max="15105" width="11" style="291" customWidth="1"/>
    <col min="15106" max="15136" width="9" style="291" customWidth="1"/>
    <col min="15137" max="15360" width="8.75" style="291"/>
    <col min="15361" max="15361" width="11" style="291" customWidth="1"/>
    <col min="15362" max="15392" width="9" style="291" customWidth="1"/>
    <col min="15393" max="15616" width="8.75" style="291"/>
    <col min="15617" max="15617" width="11" style="291" customWidth="1"/>
    <col min="15618" max="15648" width="9" style="291" customWidth="1"/>
    <col min="15649" max="15872" width="8.75" style="291"/>
    <col min="15873" max="15873" width="11" style="291" customWidth="1"/>
    <col min="15874" max="15904" width="9" style="291" customWidth="1"/>
    <col min="15905" max="16128" width="8.75" style="291"/>
    <col min="16129" max="16129" width="11" style="291" customWidth="1"/>
    <col min="16130" max="16160" width="9" style="291" customWidth="1"/>
    <col min="16161" max="16384" width="8.75" style="291"/>
  </cols>
  <sheetData>
    <row r="1" ht="21" customHeight="1" spans="1:13">
      <c r="A1" s="292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3"/>
      <c r="M1" s="294"/>
    </row>
    <row r="2" ht="147.95" customHeight="1" spans="1:13">
      <c r="A2" s="295" t="s">
        <v>0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</row>
    <row r="3" ht="51" customHeight="1" spans="1:13">
      <c r="A3" s="297" t="s">
        <v>1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</row>
    <row r="4" spans="1:13">
      <c r="A4" s="292"/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</row>
    <row r="5" spans="1:13">
      <c r="A5" s="292"/>
      <c r="B5" s="292"/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</row>
    <row r="6" spans="1:13">
      <c r="A6" s="292"/>
      <c r="B6" s="292"/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</row>
    <row r="7" spans="1:13">
      <c r="A7" s="292"/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</row>
    <row r="8" spans="1:13">
      <c r="A8" s="292"/>
      <c r="B8" s="292"/>
      <c r="C8" s="292"/>
      <c r="D8" s="292"/>
      <c r="E8" s="292"/>
      <c r="F8" s="292"/>
      <c r="G8" s="292"/>
      <c r="H8" s="292"/>
      <c r="I8" s="292" t="s">
        <v>2</v>
      </c>
      <c r="J8" s="292"/>
      <c r="K8" s="292"/>
      <c r="L8" s="292"/>
      <c r="M8" s="292"/>
    </row>
    <row r="9" spans="1:13">
      <c r="A9" s="292"/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</row>
    <row r="10" spans="1:13">
      <c r="A10" s="292"/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</row>
    <row r="11" spans="1:13">
      <c r="A11" s="292"/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</row>
    <row r="12" ht="35.25" customHeight="1" spans="1:13">
      <c r="A12" s="298" t="s">
        <v>3</v>
      </c>
      <c r="B12" s="298"/>
      <c r="C12" s="298"/>
      <c r="D12" s="298"/>
      <c r="E12" s="298"/>
      <c r="F12" s="298"/>
      <c r="G12" s="298"/>
      <c r="H12" s="298"/>
      <c r="I12" s="298"/>
      <c r="J12" s="298"/>
      <c r="K12" s="298"/>
      <c r="L12" s="298"/>
      <c r="M12" s="298"/>
    </row>
    <row r="13" ht="31.5" customHeight="1" spans="1:13">
      <c r="A13" s="299">
        <v>45870</v>
      </c>
      <c r="B13" s="300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</row>
  </sheetData>
  <mergeCells count="4">
    <mergeCell ref="A2:M2"/>
    <mergeCell ref="A3:M3"/>
    <mergeCell ref="A12:M12"/>
    <mergeCell ref="A13:M13"/>
  </mergeCells>
  <printOptions horizontalCentered="1"/>
  <pageMargins left="0.75" right="0.75" top="1" bottom="1" header="0.509027777777778" footer="0.509027777777778"/>
  <pageSetup paperSize="9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A1" sqref="$A1:$XFD1"/>
    </sheetView>
  </sheetViews>
  <sheetFormatPr defaultColWidth="9" defaultRowHeight="15.6" outlineLevelCol="4"/>
  <cols>
    <col min="1" max="1" width="18.5" style="188" customWidth="1"/>
    <col min="2" max="2" width="16" style="188" customWidth="1"/>
    <col min="3" max="3" width="15.25" style="188" customWidth="1"/>
    <col min="4" max="4" width="17" style="188" customWidth="1"/>
    <col min="5" max="5" width="16.25" style="188" customWidth="1"/>
  </cols>
  <sheetData>
    <row r="1" s="185" customFormat="1" ht="49" customHeight="1" spans="1:5">
      <c r="A1" s="189" t="s">
        <v>1635</v>
      </c>
      <c r="B1" s="189"/>
      <c r="C1" s="189"/>
      <c r="D1" s="189"/>
      <c r="E1" s="189"/>
    </row>
    <row r="2" ht="24" customHeight="1" spans="1:5">
      <c r="E2" s="188" t="s">
        <v>100</v>
      </c>
    </row>
    <row r="3" s="186" customFormat="1" ht="24" customHeight="1" spans="1:5">
      <c r="A3" s="190" t="s">
        <v>1636</v>
      </c>
      <c r="B3" s="190" t="s">
        <v>38</v>
      </c>
      <c r="C3" s="190"/>
      <c r="D3" s="190"/>
      <c r="E3" s="190"/>
    </row>
    <row r="4" s="187" customFormat="1" ht="24" customHeight="1" spans="1:5">
      <c r="A4" s="191"/>
      <c r="B4" s="191" t="s">
        <v>1637</v>
      </c>
      <c r="C4" s="191" t="s">
        <v>1638</v>
      </c>
      <c r="D4" s="191" t="s">
        <v>1639</v>
      </c>
      <c r="E4" s="191" t="s">
        <v>1640</v>
      </c>
    </row>
    <row r="5" s="187" customFormat="1" ht="24" customHeight="1" spans="1:5">
      <c r="A5" s="191" t="s">
        <v>1641</v>
      </c>
      <c r="B5" s="192">
        <f>SUM(C5:E5)</f>
        <v>408895.60588</v>
      </c>
      <c r="C5" s="192">
        <v>8330.37</v>
      </c>
      <c r="D5" s="192">
        <v>350616.36</v>
      </c>
      <c r="E5" s="192">
        <v>49948.87588</v>
      </c>
    </row>
    <row r="6" s="187" customFormat="1" ht="24" customHeight="1" spans="1:5">
      <c r="A6" s="191"/>
      <c r="B6" s="191"/>
      <c r="C6" s="191"/>
      <c r="D6" s="191"/>
      <c r="E6" s="191"/>
    </row>
    <row r="7" s="187" customFormat="1" ht="24" customHeight="1" spans="1:5">
      <c r="A7" s="191"/>
      <c r="B7" s="191"/>
      <c r="C7" s="191"/>
      <c r="D7" s="191"/>
      <c r="E7" s="191"/>
    </row>
    <row r="8" s="187" customFormat="1" ht="24" customHeight="1" spans="1:5">
      <c r="A8" s="191"/>
      <c r="B8" s="191"/>
      <c r="C8" s="191"/>
      <c r="D8" s="191"/>
      <c r="E8" s="191"/>
    </row>
    <row r="9" s="187" customFormat="1" ht="24" customHeight="1" spans="1:5">
      <c r="A9" s="191" t="s">
        <v>1642</v>
      </c>
      <c r="B9" s="192">
        <f>B5</f>
        <v>408895.60588</v>
      </c>
      <c r="C9" s="192">
        <f>C5</f>
        <v>8330.37</v>
      </c>
      <c r="D9" s="192">
        <f>D5</f>
        <v>350616.36</v>
      </c>
      <c r="E9" s="192">
        <f>E5</f>
        <v>49948.87588</v>
      </c>
    </row>
  </sheetData>
  <mergeCells count="2">
    <mergeCell ref="A1:E1"/>
    <mergeCell ref="B3:E3"/>
  </mergeCells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58"/>
  <sheetViews>
    <sheetView showZeros="0" zoomScale="85" zoomScaleNormal="85" workbookViewId="0">
      <selection activeCell="D8" sqref="D8"/>
    </sheetView>
  </sheetViews>
  <sheetFormatPr defaultColWidth="7.99166666666667" defaultRowHeight="15.6" outlineLevelCol="1"/>
  <cols>
    <col min="1" max="1" width="67.5" style="125" customWidth="1"/>
    <col min="2" max="2" width="26.5916666666667" style="125" customWidth="1"/>
    <col min="3" max="16384" width="7.99166666666667" style="125"/>
  </cols>
  <sheetData>
    <row r="1" ht="54" customHeight="1" spans="1:2">
      <c r="A1" s="4" t="s">
        <v>1643</v>
      </c>
      <c r="B1" s="126"/>
    </row>
    <row r="2" ht="19.5" customHeight="1" spans="1:2">
      <c r="A2" s="127"/>
      <c r="B2" s="42" t="s">
        <v>136</v>
      </c>
    </row>
    <row r="3" s="125" customFormat="1" ht="25" customHeight="1" spans="1:2">
      <c r="A3" s="66" t="s">
        <v>1644</v>
      </c>
      <c r="B3" s="66" t="s">
        <v>1645</v>
      </c>
    </row>
    <row r="4" s="179" customFormat="1" ht="25" customHeight="1" spans="1:2">
      <c r="A4" s="146" t="s">
        <v>1646</v>
      </c>
      <c r="B4" s="149">
        <f>B5+B11+B37</f>
        <v>408895.87588</v>
      </c>
    </row>
    <row r="5" s="179" customFormat="1" ht="25" customHeight="1" spans="1:2">
      <c r="A5" s="150" t="s">
        <v>1647</v>
      </c>
      <c r="B5" s="124">
        <f>SUM(B6:B10)</f>
        <v>8330</v>
      </c>
    </row>
    <row r="6" s="179" customFormat="1" ht="25" customHeight="1" spans="1:2">
      <c r="A6" s="148" t="s">
        <v>1648</v>
      </c>
      <c r="B6" s="182">
        <v>2912</v>
      </c>
    </row>
    <row r="7" s="179" customFormat="1" ht="25" customHeight="1" spans="1:2">
      <c r="A7" s="148" t="s">
        <v>1649</v>
      </c>
      <c r="B7" s="124">
        <v>980</v>
      </c>
    </row>
    <row r="8" s="179" customFormat="1" ht="25" customHeight="1" spans="1:2">
      <c r="A8" s="148" t="s">
        <v>1650</v>
      </c>
      <c r="B8" s="151">
        <v>1988</v>
      </c>
    </row>
    <row r="9" ht="25" customHeight="1" spans="1:2">
      <c r="A9" s="148" t="s">
        <v>1651</v>
      </c>
      <c r="B9" s="124">
        <v>1756</v>
      </c>
    </row>
    <row r="10" ht="25" customHeight="1" spans="1:2">
      <c r="A10" s="148" t="s">
        <v>1652</v>
      </c>
      <c r="B10" s="124">
        <v>694</v>
      </c>
    </row>
    <row r="11" ht="25" customHeight="1" spans="1:2">
      <c r="A11" s="147" t="s">
        <v>1653</v>
      </c>
      <c r="B11" s="124">
        <f>SUM(B12:B36)</f>
        <v>350617</v>
      </c>
    </row>
    <row r="12" ht="25" customHeight="1" spans="1:2">
      <c r="A12" s="148" t="s">
        <v>1654</v>
      </c>
      <c r="B12" s="184">
        <v>952</v>
      </c>
    </row>
    <row r="13" ht="25" customHeight="1" spans="1:2">
      <c r="A13" s="148" t="s">
        <v>1655</v>
      </c>
      <c r="B13" s="184">
        <v>99128</v>
      </c>
    </row>
    <row r="14" ht="25" customHeight="1" spans="1:2">
      <c r="A14" s="148" t="s">
        <v>1656</v>
      </c>
      <c r="B14" s="184">
        <v>32626</v>
      </c>
    </row>
    <row r="15" ht="25" customHeight="1" spans="1:2">
      <c r="A15" s="148" t="s">
        <v>1657</v>
      </c>
      <c r="B15" s="184">
        <v>5849</v>
      </c>
    </row>
    <row r="16" ht="25" customHeight="1" spans="1:2">
      <c r="A16" s="148" t="s">
        <v>1658</v>
      </c>
      <c r="B16" s="184">
        <v>501</v>
      </c>
    </row>
    <row r="17" ht="25" customHeight="1" spans="1:2">
      <c r="A17" s="148" t="s">
        <v>1659</v>
      </c>
      <c r="B17" s="184">
        <v>163</v>
      </c>
    </row>
    <row r="18" ht="25" customHeight="1" spans="1:2">
      <c r="A18" s="148" t="s">
        <v>1660</v>
      </c>
      <c r="B18" s="184">
        <v>8610</v>
      </c>
    </row>
    <row r="19" ht="25" customHeight="1" spans="1:2">
      <c r="A19" s="148" t="s">
        <v>1661</v>
      </c>
      <c r="B19" s="184">
        <v>5210</v>
      </c>
    </row>
    <row r="20" ht="25" customHeight="1" spans="1:2">
      <c r="A20" s="148" t="s">
        <v>1662</v>
      </c>
      <c r="B20" s="184">
        <v>23500</v>
      </c>
    </row>
    <row r="21" ht="25" customHeight="1" spans="1:2">
      <c r="A21" s="148" t="s">
        <v>1663</v>
      </c>
      <c r="B21" s="184">
        <v>3158</v>
      </c>
    </row>
    <row r="22" ht="25" customHeight="1" spans="1:2">
      <c r="A22" s="148" t="s">
        <v>1664</v>
      </c>
      <c r="B22" s="184">
        <v>13044</v>
      </c>
    </row>
    <row r="23" ht="25" customHeight="1" spans="1:2">
      <c r="A23" s="148" t="s">
        <v>1665</v>
      </c>
      <c r="B23" s="184">
        <v>30</v>
      </c>
    </row>
    <row r="24" ht="25" customHeight="1" spans="1:2">
      <c r="A24" s="148" t="s">
        <v>1666</v>
      </c>
      <c r="B24" s="184">
        <v>1627</v>
      </c>
    </row>
    <row r="25" ht="25" customHeight="1" spans="1:2">
      <c r="A25" s="148" t="s">
        <v>1667</v>
      </c>
      <c r="B25" s="184">
        <v>28095</v>
      </c>
    </row>
    <row r="26" ht="25" customHeight="1" spans="1:2">
      <c r="A26" s="148" t="s">
        <v>1668</v>
      </c>
      <c r="B26" s="184">
        <v>140</v>
      </c>
    </row>
    <row r="27" ht="25" customHeight="1" spans="1:2">
      <c r="A27" s="148" t="s">
        <v>1669</v>
      </c>
      <c r="B27" s="184">
        <v>1392</v>
      </c>
    </row>
    <row r="28" ht="25" customHeight="1" spans="1:2">
      <c r="A28" s="148" t="s">
        <v>1670</v>
      </c>
      <c r="B28" s="184">
        <v>54942</v>
      </c>
    </row>
    <row r="29" ht="25" customHeight="1" spans="1:2">
      <c r="A29" s="148" t="s">
        <v>1671</v>
      </c>
      <c r="B29" s="184">
        <v>14562</v>
      </c>
    </row>
    <row r="30" ht="25" customHeight="1" spans="1:2">
      <c r="A30" s="148" t="s">
        <v>1672</v>
      </c>
      <c r="B30" s="184">
        <v>111</v>
      </c>
    </row>
    <row r="31" ht="25" customHeight="1" spans="1:2">
      <c r="A31" s="148" t="s">
        <v>1673</v>
      </c>
      <c r="B31" s="184">
        <v>45123</v>
      </c>
    </row>
    <row r="32" ht="25" customHeight="1" spans="1:2">
      <c r="A32" s="148" t="s">
        <v>1674</v>
      </c>
      <c r="B32" s="184">
        <v>6296</v>
      </c>
    </row>
    <row r="33" ht="25" customHeight="1" spans="1:2">
      <c r="A33" s="148" t="s">
        <v>1675</v>
      </c>
      <c r="B33" s="184">
        <v>2044</v>
      </c>
    </row>
    <row r="34" ht="25" customHeight="1" spans="1:2">
      <c r="A34" s="148" t="s">
        <v>1676</v>
      </c>
      <c r="B34" s="184">
        <v>398</v>
      </c>
    </row>
    <row r="35" ht="25" customHeight="1" spans="1:2">
      <c r="A35" s="148" t="s">
        <v>1677</v>
      </c>
      <c r="B35" s="184">
        <v>1173</v>
      </c>
    </row>
    <row r="36" ht="25" customHeight="1" spans="1:2">
      <c r="A36" s="148" t="s">
        <v>1678</v>
      </c>
      <c r="B36" s="184">
        <v>1943</v>
      </c>
    </row>
    <row r="37" ht="25" customHeight="1" spans="1:2">
      <c r="A37" s="147" t="s">
        <v>1679</v>
      </c>
      <c r="B37" s="124">
        <f>SUM(B38:B58)</f>
        <v>49948.87588</v>
      </c>
    </row>
    <row r="38" ht="25" customHeight="1" spans="1:2">
      <c r="A38" s="148" t="s">
        <v>143</v>
      </c>
      <c r="B38" s="124">
        <v>785.74</v>
      </c>
    </row>
    <row r="39" ht="25" customHeight="1" spans="1:2">
      <c r="A39" s="148" t="s">
        <v>706</v>
      </c>
      <c r="B39" s="124">
        <v>0</v>
      </c>
    </row>
    <row r="40" ht="25" customHeight="1" spans="1:2">
      <c r="A40" s="148" t="s">
        <v>208</v>
      </c>
      <c r="B40" s="124">
        <v>0</v>
      </c>
    </row>
    <row r="41" ht="25" customHeight="1" spans="1:2">
      <c r="A41" s="148" t="s">
        <v>213</v>
      </c>
      <c r="B41" s="124">
        <v>57.8</v>
      </c>
    </row>
    <row r="42" ht="25" customHeight="1" spans="1:2">
      <c r="A42" s="148" t="s">
        <v>232</v>
      </c>
      <c r="B42" s="124">
        <v>475.75</v>
      </c>
    </row>
    <row r="43" ht="25" customHeight="1" spans="1:2">
      <c r="A43" s="148" t="s">
        <v>262</v>
      </c>
      <c r="B43" s="124">
        <v>346.23</v>
      </c>
    </row>
    <row r="44" ht="25" customHeight="1" spans="1:2">
      <c r="A44" s="148" t="s">
        <v>1680</v>
      </c>
      <c r="B44" s="124">
        <v>291</v>
      </c>
    </row>
    <row r="45" ht="25" customHeight="1" spans="1:2">
      <c r="A45" s="148" t="s">
        <v>302</v>
      </c>
      <c r="B45" s="124">
        <v>767.7</v>
      </c>
    </row>
    <row r="46" ht="25" customHeight="1" spans="1:2">
      <c r="A46" s="148" t="s">
        <v>1681</v>
      </c>
      <c r="B46" s="124">
        <v>864.21</v>
      </c>
    </row>
    <row r="47" ht="25" customHeight="1" spans="1:2">
      <c r="A47" s="148" t="s">
        <v>397</v>
      </c>
      <c r="B47" s="124">
        <v>2730</v>
      </c>
    </row>
    <row r="48" ht="25" customHeight="1" spans="1:2">
      <c r="A48" s="148" t="s">
        <v>416</v>
      </c>
      <c r="B48" s="124">
        <v>11171</v>
      </c>
    </row>
    <row r="49" ht="25" customHeight="1" spans="1:2">
      <c r="A49" s="148" t="s">
        <v>430</v>
      </c>
      <c r="B49" s="124">
        <v>12527.48</v>
      </c>
    </row>
    <row r="50" ht="25" customHeight="1" spans="1:2">
      <c r="A50" s="148" t="s">
        <v>488</v>
      </c>
      <c r="B50" s="124">
        <v>1210</v>
      </c>
    </row>
    <row r="51" ht="25" customHeight="1" spans="1:2">
      <c r="A51" s="148" t="s">
        <v>1682</v>
      </c>
      <c r="B51" s="124">
        <v>2498.96588</v>
      </c>
    </row>
    <row r="52" ht="25" customHeight="1" spans="1:2">
      <c r="A52" s="148" t="s">
        <v>513</v>
      </c>
      <c r="B52" s="124">
        <v>1269.87</v>
      </c>
    </row>
    <row r="53" ht="25" customHeight="1" spans="1:2">
      <c r="A53" s="148" t="s">
        <v>518</v>
      </c>
      <c r="B53" s="124">
        <v>50</v>
      </c>
    </row>
    <row r="54" ht="25" customHeight="1" spans="1:2">
      <c r="A54" s="148" t="s">
        <v>1404</v>
      </c>
      <c r="B54" s="124"/>
    </row>
    <row r="55" ht="25" customHeight="1" spans="1:2">
      <c r="A55" s="148" t="s">
        <v>1683</v>
      </c>
      <c r="B55" s="124">
        <v>825</v>
      </c>
    </row>
    <row r="56" ht="25" customHeight="1" spans="1:2">
      <c r="A56" s="148" t="s">
        <v>534</v>
      </c>
      <c r="B56" s="124">
        <v>9950</v>
      </c>
    </row>
    <row r="57" ht="21" customHeight="1" spans="1:2">
      <c r="A57" s="148" t="s">
        <v>546</v>
      </c>
      <c r="B57" s="184">
        <v>1407</v>
      </c>
    </row>
    <row r="58" ht="33" customHeight="1" spans="1:2">
      <c r="A58" s="148" t="s">
        <v>553</v>
      </c>
      <c r="B58" s="184">
        <v>2721.13</v>
      </c>
    </row>
  </sheetData>
  <mergeCells count="1">
    <mergeCell ref="A1:B1"/>
  </mergeCells>
  <printOptions horizontalCentered="1"/>
  <pageMargins left="0.389583333333333" right="0.200694444444444" top="0.432638888888889" bottom="0.118055555555556" header="0.314583333333333" footer="0.196527777777778"/>
  <pageSetup paperSize="9" scale="55" orientation="portrait" horizontalDpi="600" verticalDpi="600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B60"/>
  <sheetViews>
    <sheetView showZeros="0" zoomScale="85" zoomScaleNormal="85" topLeftCell="A12" workbookViewId="0">
      <selection activeCell="A1" sqref="$A1:$XFD1"/>
    </sheetView>
  </sheetViews>
  <sheetFormatPr defaultColWidth="7.99166666666667" defaultRowHeight="15.6" outlineLevelCol="1"/>
  <cols>
    <col min="1" max="1" width="67.5" style="125" customWidth="1"/>
    <col min="2" max="2" width="20.2333333333333" style="125" customWidth="1"/>
    <col min="3" max="16384" width="7.99166666666667" style="125"/>
  </cols>
  <sheetData>
    <row r="1" s="125" customFormat="1" ht="55" customHeight="1" spans="1:2">
      <c r="A1" s="180" t="s">
        <v>1684</v>
      </c>
      <c r="B1" s="126"/>
    </row>
    <row r="2" s="125" customFormat="1" ht="19.5" customHeight="1" spans="1:2">
      <c r="A2" s="127"/>
      <c r="B2" s="42" t="s">
        <v>136</v>
      </c>
    </row>
    <row r="3" ht="25" customHeight="1" spans="1:2">
      <c r="A3" s="66" t="s">
        <v>1644</v>
      </c>
      <c r="B3" s="66" t="s">
        <v>1645</v>
      </c>
    </row>
    <row r="4" s="179" customFormat="1" ht="25" customHeight="1" spans="1:2">
      <c r="A4" s="146" t="s">
        <v>1646</v>
      </c>
      <c r="B4" s="181" t="s">
        <v>1685</v>
      </c>
    </row>
    <row r="5" s="179" customFormat="1" ht="25" customHeight="1" spans="1:2">
      <c r="A5" s="150" t="s">
        <v>1647</v>
      </c>
      <c r="B5" s="124"/>
    </row>
    <row r="6" s="179" customFormat="1" ht="25" customHeight="1" spans="1:2">
      <c r="A6" s="148" t="s">
        <v>1686</v>
      </c>
      <c r="B6" s="182"/>
    </row>
    <row r="7" s="179" customFormat="1" ht="25" customHeight="1" spans="1:2">
      <c r="A7" s="183" t="s">
        <v>1687</v>
      </c>
      <c r="B7" s="124"/>
    </row>
    <row r="8" s="179" customFormat="1" ht="25" customHeight="1" spans="1:2">
      <c r="A8" s="148" t="s">
        <v>1688</v>
      </c>
      <c r="B8" s="151"/>
    </row>
    <row r="9" ht="25" customHeight="1" spans="1:2">
      <c r="A9" s="148" t="s">
        <v>1689</v>
      </c>
      <c r="B9" s="124"/>
    </row>
    <row r="10" ht="25" customHeight="1" spans="1:2">
      <c r="A10" s="148" t="s">
        <v>1690</v>
      </c>
      <c r="B10" s="124"/>
    </row>
    <row r="11" ht="25" customHeight="1" spans="1:2">
      <c r="A11" s="148" t="s">
        <v>1691</v>
      </c>
      <c r="B11" s="124"/>
    </row>
    <row r="12" ht="25" customHeight="1" spans="1:2">
      <c r="A12" s="147" t="s">
        <v>1653</v>
      </c>
      <c r="B12" s="124"/>
    </row>
    <row r="13" ht="25" customHeight="1" spans="1:2">
      <c r="A13" s="148" t="s">
        <v>1692</v>
      </c>
      <c r="B13" s="124"/>
    </row>
    <row r="14" ht="25" customHeight="1" spans="1:2">
      <c r="A14" s="148" t="s">
        <v>1693</v>
      </c>
      <c r="B14" s="124"/>
    </row>
    <row r="15" ht="25" customHeight="1" spans="1:2">
      <c r="A15" s="148" t="s">
        <v>1694</v>
      </c>
      <c r="B15" s="124"/>
    </row>
    <row r="16" ht="25" customHeight="1" spans="1:2">
      <c r="A16" s="148" t="s">
        <v>1695</v>
      </c>
      <c r="B16" s="124"/>
    </row>
    <row r="17" ht="25" customHeight="1" spans="1:2">
      <c r="A17" s="148" t="s">
        <v>1696</v>
      </c>
      <c r="B17" s="124"/>
    </row>
    <row r="18" ht="25" customHeight="1" spans="1:2">
      <c r="A18" s="148" t="s">
        <v>1697</v>
      </c>
      <c r="B18" s="124"/>
    </row>
    <row r="19" ht="25" customHeight="1" spans="1:2">
      <c r="A19" s="148" t="s">
        <v>1698</v>
      </c>
      <c r="B19" s="124"/>
    </row>
    <row r="20" ht="25" customHeight="1" spans="1:2">
      <c r="A20" s="148" t="s">
        <v>1699</v>
      </c>
      <c r="B20" s="124"/>
    </row>
    <row r="21" ht="25" customHeight="1" spans="1:2">
      <c r="A21" s="148" t="s">
        <v>1700</v>
      </c>
      <c r="B21" s="124"/>
    </row>
    <row r="22" ht="25" customHeight="1" spans="1:2">
      <c r="A22" s="148" t="s">
        <v>1701</v>
      </c>
      <c r="B22" s="124"/>
    </row>
    <row r="23" ht="25" customHeight="1" spans="1:2">
      <c r="A23" s="148" t="s">
        <v>1702</v>
      </c>
      <c r="B23" s="124"/>
    </row>
    <row r="24" ht="25" customHeight="1" spans="1:2">
      <c r="A24" s="148" t="s">
        <v>1703</v>
      </c>
      <c r="B24" s="124"/>
    </row>
    <row r="25" ht="25" customHeight="1" spans="1:2">
      <c r="A25" s="148" t="s">
        <v>1704</v>
      </c>
      <c r="B25" s="124"/>
    </row>
    <row r="26" ht="25" customHeight="1" spans="1:2">
      <c r="A26" s="148" t="s">
        <v>1705</v>
      </c>
      <c r="B26" s="124"/>
    </row>
    <row r="27" ht="25" customHeight="1" spans="1:2">
      <c r="A27" s="148" t="s">
        <v>1706</v>
      </c>
      <c r="B27" s="124"/>
    </row>
    <row r="28" ht="25" customHeight="1" spans="1:2">
      <c r="A28" s="148" t="s">
        <v>1707</v>
      </c>
      <c r="B28" s="124"/>
    </row>
    <row r="29" ht="25" customHeight="1" spans="1:2">
      <c r="A29" s="148" t="s">
        <v>1708</v>
      </c>
      <c r="B29" s="124"/>
    </row>
    <row r="30" ht="25" customHeight="1" spans="1:2">
      <c r="A30" s="148" t="s">
        <v>1709</v>
      </c>
      <c r="B30" s="124"/>
    </row>
    <row r="31" ht="25" customHeight="1" spans="1:2">
      <c r="A31" s="148" t="s">
        <v>1710</v>
      </c>
      <c r="B31" s="124"/>
    </row>
    <row r="32" ht="25" customHeight="1" spans="1:2">
      <c r="A32" s="148" t="s">
        <v>1711</v>
      </c>
      <c r="B32" s="124"/>
    </row>
    <row r="33" ht="25" customHeight="1" spans="1:2">
      <c r="A33" s="148" t="s">
        <v>1712</v>
      </c>
      <c r="B33" s="124"/>
    </row>
    <row r="34" ht="25" customHeight="1" spans="1:2">
      <c r="A34" s="148" t="s">
        <v>1713</v>
      </c>
      <c r="B34" s="124"/>
    </row>
    <row r="35" ht="25" customHeight="1" spans="1:2">
      <c r="A35" s="148" t="s">
        <v>1714</v>
      </c>
      <c r="B35" s="124"/>
    </row>
    <row r="36" ht="25" customHeight="1" spans="1:2">
      <c r="A36" s="148" t="s">
        <v>1715</v>
      </c>
      <c r="B36" s="124"/>
    </row>
    <row r="37" ht="25" customHeight="1" spans="1:2">
      <c r="A37" s="148" t="s">
        <v>1716</v>
      </c>
      <c r="B37" s="124"/>
    </row>
    <row r="38" ht="25" customHeight="1" spans="1:2">
      <c r="A38" s="148" t="s">
        <v>1717</v>
      </c>
      <c r="B38" s="124"/>
    </row>
    <row r="39" ht="25" customHeight="1" spans="1:2">
      <c r="A39" s="148" t="s">
        <v>1718</v>
      </c>
      <c r="B39" s="124"/>
    </row>
    <row r="40" ht="25" customHeight="1" spans="1:2">
      <c r="A40" s="147" t="s">
        <v>1679</v>
      </c>
      <c r="B40" s="124"/>
    </row>
    <row r="41" ht="25" customHeight="1" spans="1:2">
      <c r="A41" s="148" t="s">
        <v>1719</v>
      </c>
      <c r="B41" s="124"/>
    </row>
    <row r="42" ht="25" customHeight="1" spans="1:2">
      <c r="A42" s="148" t="s">
        <v>1720</v>
      </c>
      <c r="B42" s="124"/>
    </row>
    <row r="43" ht="25" customHeight="1" spans="1:2">
      <c r="A43" s="148" t="s">
        <v>1721</v>
      </c>
      <c r="B43" s="124"/>
    </row>
    <row r="44" ht="25" customHeight="1" spans="1:2">
      <c r="A44" s="148" t="s">
        <v>1722</v>
      </c>
      <c r="B44" s="124"/>
    </row>
    <row r="45" ht="25" customHeight="1" spans="1:2">
      <c r="A45" s="148" t="s">
        <v>1723</v>
      </c>
      <c r="B45" s="124"/>
    </row>
    <row r="46" ht="25" customHeight="1" spans="1:2">
      <c r="A46" s="148" t="s">
        <v>1724</v>
      </c>
      <c r="B46" s="124"/>
    </row>
    <row r="47" ht="25" customHeight="1" spans="1:2">
      <c r="A47" s="148" t="s">
        <v>1725</v>
      </c>
      <c r="B47" s="124"/>
    </row>
    <row r="48" ht="25" customHeight="1" spans="1:2">
      <c r="A48" s="148" t="s">
        <v>1726</v>
      </c>
      <c r="B48" s="124"/>
    </row>
    <row r="49" ht="25" customHeight="1" spans="1:2">
      <c r="A49" s="148" t="s">
        <v>1727</v>
      </c>
      <c r="B49" s="124"/>
    </row>
    <row r="50" ht="25" customHeight="1" spans="1:2">
      <c r="A50" s="148" t="s">
        <v>1728</v>
      </c>
      <c r="B50" s="124"/>
    </row>
    <row r="51" ht="25" customHeight="1" spans="1:2">
      <c r="A51" s="148" t="s">
        <v>1729</v>
      </c>
      <c r="B51" s="124"/>
    </row>
    <row r="52" ht="25" customHeight="1" spans="1:2">
      <c r="A52" s="148" t="s">
        <v>1730</v>
      </c>
      <c r="B52" s="124"/>
    </row>
    <row r="53" ht="25" customHeight="1" spans="1:2">
      <c r="A53" s="148" t="s">
        <v>1731</v>
      </c>
      <c r="B53" s="124"/>
    </row>
    <row r="54" ht="25" customHeight="1" spans="1:2">
      <c r="A54" s="148" t="s">
        <v>1732</v>
      </c>
      <c r="B54" s="124"/>
    </row>
    <row r="55" ht="25" customHeight="1" spans="1:2">
      <c r="A55" s="148" t="s">
        <v>1733</v>
      </c>
      <c r="B55" s="124"/>
    </row>
    <row r="56" ht="25" customHeight="1" spans="1:2">
      <c r="A56" s="148" t="s">
        <v>1734</v>
      </c>
      <c r="B56" s="124"/>
    </row>
    <row r="57" ht="25" customHeight="1" spans="1:2">
      <c r="A57" s="148" t="s">
        <v>1735</v>
      </c>
      <c r="B57" s="124"/>
    </row>
    <row r="58" ht="25" customHeight="1" spans="1:2">
      <c r="A58" s="148" t="s">
        <v>1736</v>
      </c>
      <c r="B58" s="124"/>
    </row>
    <row r="59" ht="25" customHeight="1" spans="1:2">
      <c r="A59" s="148" t="s">
        <v>1737</v>
      </c>
      <c r="B59" s="124"/>
    </row>
    <row r="60" ht="40" customHeight="1" spans="1:2">
      <c r="A60" s="60" t="s">
        <v>1738</v>
      </c>
      <c r="B60" s="61"/>
    </row>
  </sheetData>
  <mergeCells count="2">
    <mergeCell ref="A1:B1"/>
    <mergeCell ref="A60:B60"/>
  </mergeCells>
  <printOptions horizontalCentered="1"/>
  <pageMargins left="0.389583333333333" right="0.354166666666667" top="0.790972222222222" bottom="0.790972222222222" header="0.511805555555556" footer="0.511805555555556"/>
  <pageSetup paperSize="9" scale="96" fitToHeight="100" orientation="portrait" horizontalDpi="600" verticalDpi="600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workbookViewId="0">
      <selection activeCell="J13" sqref="J13"/>
    </sheetView>
  </sheetViews>
  <sheetFormatPr defaultColWidth="8.5" defaultRowHeight="13.8" outlineLevelCol="4"/>
  <cols>
    <col min="1" max="1" width="23.3583333333333" style="164" customWidth="1"/>
    <col min="2" max="2" width="22.175" style="164" customWidth="1"/>
    <col min="3" max="3" width="18.5083333333333" style="164" customWidth="1"/>
    <col min="4" max="4" width="21.7083333333333" style="164" customWidth="1"/>
    <col min="5" max="5" width="18.5083333333333" style="164" customWidth="1"/>
    <col min="6" max="16384" width="8.5" style="164"/>
  </cols>
  <sheetData>
    <row r="1" s="164" customFormat="1" ht="23.25" customHeight="1" spans="1:5">
      <c r="A1" s="38" t="s">
        <v>1739</v>
      </c>
      <c r="B1" s="38"/>
      <c r="C1" s="38"/>
      <c r="D1" s="38"/>
      <c r="E1" s="38"/>
    </row>
    <row r="2" s="164" customFormat="1" ht="13.5" customHeight="1" spans="1:5">
      <c r="A2" s="165" t="s">
        <v>1740</v>
      </c>
      <c r="B2" s="165"/>
      <c r="C2" s="165"/>
      <c r="D2" s="165"/>
      <c r="E2" s="165"/>
    </row>
    <row r="3" s="164" customFormat="1" ht="22" customHeight="1" spans="1:5">
      <c r="A3" s="166" t="s">
        <v>1741</v>
      </c>
      <c r="B3" s="167"/>
      <c r="C3" s="166" t="s">
        <v>1742</v>
      </c>
      <c r="D3" s="166"/>
      <c r="E3" s="166"/>
    </row>
    <row r="4" s="164" customFormat="1" ht="23" customHeight="1" spans="1:5">
      <c r="A4" s="166"/>
      <c r="B4" s="168" t="s">
        <v>1743</v>
      </c>
      <c r="C4" s="166" t="s">
        <v>1744</v>
      </c>
      <c r="D4" s="166" t="s">
        <v>1745</v>
      </c>
      <c r="E4" s="166" t="s">
        <v>1746</v>
      </c>
    </row>
    <row r="5" s="164" customFormat="1" ht="26" customHeight="1" spans="1:5">
      <c r="A5" s="169" t="s">
        <v>1641</v>
      </c>
      <c r="B5" s="170" t="s">
        <v>1685</v>
      </c>
      <c r="C5" s="171"/>
      <c r="D5" s="171"/>
      <c r="E5" s="171"/>
    </row>
    <row r="6" s="164" customFormat="1" ht="26" customHeight="1" spans="1:5">
      <c r="A6" s="172"/>
      <c r="B6" s="173"/>
      <c r="C6" s="171"/>
      <c r="D6" s="171"/>
      <c r="E6" s="171"/>
    </row>
    <row r="7" s="164" customFormat="1" ht="26" customHeight="1" spans="1:5">
      <c r="A7" s="172"/>
      <c r="B7" s="174"/>
      <c r="C7" s="174"/>
      <c r="D7" s="174"/>
      <c r="E7" s="174"/>
    </row>
    <row r="8" s="164" customFormat="1" ht="26" customHeight="1" spans="1:5">
      <c r="A8" s="175"/>
      <c r="B8" s="176"/>
      <c r="C8" s="176"/>
      <c r="D8" s="176"/>
      <c r="E8" s="176"/>
    </row>
    <row r="9" s="164" customFormat="1" ht="26" customHeight="1" spans="1:5">
      <c r="A9" s="166" t="s">
        <v>1747</v>
      </c>
      <c r="B9" s="173">
        <f>SUM(C9:E9)</f>
        <v>0</v>
      </c>
      <c r="C9" s="171">
        <f>SUM(C5:C8)</f>
        <v>0</v>
      </c>
      <c r="D9" s="171">
        <f>SUM(D5:D8)</f>
        <v>0</v>
      </c>
      <c r="E9" s="171">
        <f>SUM(E5:E8)</f>
        <v>0</v>
      </c>
    </row>
    <row r="10" ht="37" customHeight="1" spans="1:5">
      <c r="A10" s="177" t="s">
        <v>1748</v>
      </c>
      <c r="B10" s="177"/>
      <c r="C10" s="177"/>
      <c r="D10" s="177"/>
      <c r="E10" s="177"/>
    </row>
    <row r="11" spans="1:5">
      <c r="A11" s="178"/>
      <c r="B11" s="178"/>
      <c r="C11" s="178"/>
      <c r="D11" s="178"/>
      <c r="E11" s="178"/>
    </row>
  </sheetData>
  <mergeCells count="4">
    <mergeCell ref="A1:E1"/>
    <mergeCell ref="A2:E2"/>
    <mergeCell ref="C3:E3"/>
    <mergeCell ref="A10:E10"/>
  </mergeCells>
  <printOptions horizontalCentered="1"/>
  <pageMargins left="0.357638888888889" right="0.751388888888889" top="0.802777777777778" bottom="0.60625" header="0.5" footer="0.5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showZeros="0" workbookViewId="0">
      <selection activeCell="K15" sqref="K15"/>
    </sheetView>
  </sheetViews>
  <sheetFormatPr defaultColWidth="9.125" defaultRowHeight="15.6"/>
  <cols>
    <col min="1" max="1" width="25.25" style="76" customWidth="1"/>
    <col min="2" max="3" width="11.375" style="76" customWidth="1"/>
    <col min="4" max="4" width="11.375" style="153" customWidth="1"/>
    <col min="5" max="5" width="23.875" style="76" customWidth="1"/>
    <col min="6" max="7" width="10.625" style="76" customWidth="1"/>
    <col min="8" max="8" width="10.625" style="153" customWidth="1"/>
    <col min="9" max="13" width="9.125" style="76" customWidth="1"/>
    <col min="14" max="16384" width="9.125" style="76"/>
  </cols>
  <sheetData>
    <row r="1" ht="33.95" customHeight="1" spans="1:13">
      <c r="A1" s="154" t="s">
        <v>1749</v>
      </c>
      <c r="B1" s="154"/>
      <c r="C1" s="154"/>
      <c r="D1" s="154"/>
      <c r="E1" s="154"/>
      <c r="F1" s="154"/>
      <c r="G1" s="154"/>
      <c r="H1" s="154"/>
      <c r="I1" s="155"/>
      <c r="J1" s="155"/>
      <c r="K1" s="155"/>
      <c r="L1" s="155"/>
    </row>
    <row r="2" ht="16.7" customHeight="1" spans="1:13">
      <c r="A2" s="96" t="s">
        <v>100</v>
      </c>
      <c r="B2" s="96"/>
      <c r="C2" s="96"/>
      <c r="D2" s="96"/>
      <c r="E2" s="96"/>
      <c r="F2" s="96"/>
      <c r="G2" s="96"/>
      <c r="H2" s="96"/>
      <c r="I2" s="97"/>
      <c r="J2" s="97"/>
      <c r="K2" s="97"/>
      <c r="L2" s="97"/>
    </row>
    <row r="3" s="152" customFormat="1" ht="24" customHeight="1" spans="1:13">
      <c r="A3" s="82" t="s">
        <v>35</v>
      </c>
      <c r="B3" s="82" t="s">
        <v>36</v>
      </c>
      <c r="C3" s="82" t="s">
        <v>37</v>
      </c>
      <c r="D3" s="82" t="s">
        <v>38</v>
      </c>
      <c r="E3" s="82" t="s">
        <v>39</v>
      </c>
      <c r="F3" s="82" t="s">
        <v>36</v>
      </c>
      <c r="G3" s="82" t="s">
        <v>37</v>
      </c>
      <c r="H3" s="82" t="s">
        <v>38</v>
      </c>
      <c r="I3" s="156"/>
      <c r="J3" s="156"/>
      <c r="K3" s="156"/>
      <c r="L3" s="156"/>
      <c r="M3" s="157"/>
    </row>
    <row r="4" ht="24" customHeight="1" spans="1:13">
      <c r="A4" s="83" t="s">
        <v>1750</v>
      </c>
      <c r="B4" s="84">
        <v>84500</v>
      </c>
      <c r="C4" s="84">
        <v>104500</v>
      </c>
      <c r="D4" s="90">
        <v>90634</v>
      </c>
      <c r="E4" s="83" t="s">
        <v>1751</v>
      </c>
      <c r="F4" s="84">
        <v>109350</v>
      </c>
      <c r="G4" s="84">
        <v>202650</v>
      </c>
      <c r="H4" s="90">
        <v>175103</v>
      </c>
      <c r="I4" s="158"/>
      <c r="J4" s="158"/>
      <c r="K4" s="158"/>
      <c r="L4" s="158"/>
      <c r="M4" s="159"/>
    </row>
    <row r="5" ht="24" customHeight="1" spans="1:13">
      <c r="A5" s="83" t="s">
        <v>1752</v>
      </c>
      <c r="B5" s="84">
        <f>B6+B7</f>
        <v>3786</v>
      </c>
      <c r="C5" s="84">
        <f>C6+C7</f>
        <v>3786</v>
      </c>
      <c r="D5" s="90">
        <f>D6</f>
        <v>9817</v>
      </c>
      <c r="E5" s="83" t="s">
        <v>1753</v>
      </c>
      <c r="F5" s="84"/>
      <c r="G5" s="84"/>
      <c r="H5" s="90"/>
      <c r="I5" s="158"/>
      <c r="J5" s="158"/>
      <c r="K5" s="158"/>
      <c r="L5" s="158"/>
      <c r="M5" s="159"/>
    </row>
    <row r="6" ht="24" customHeight="1" spans="1:13">
      <c r="A6" s="83" t="s">
        <v>1754</v>
      </c>
      <c r="B6" s="84">
        <v>3786</v>
      </c>
      <c r="C6" s="84">
        <v>3786</v>
      </c>
      <c r="D6" s="90">
        <v>9817</v>
      </c>
      <c r="E6" s="83" t="s">
        <v>1755</v>
      </c>
      <c r="F6" s="84"/>
      <c r="G6" s="84"/>
      <c r="H6" s="90"/>
      <c r="I6" s="158"/>
      <c r="J6" s="158"/>
      <c r="K6" s="158"/>
      <c r="L6" s="158"/>
      <c r="M6" s="159"/>
    </row>
    <row r="7" ht="24" customHeight="1" spans="1:13">
      <c r="A7" s="83" t="s">
        <v>1756</v>
      </c>
      <c r="B7" s="84"/>
      <c r="C7" s="84"/>
      <c r="D7" s="90"/>
      <c r="E7" s="83" t="s">
        <v>1757</v>
      </c>
      <c r="F7" s="84"/>
      <c r="G7" s="84"/>
      <c r="H7" s="90"/>
      <c r="I7" s="158"/>
      <c r="J7" s="158"/>
      <c r="K7" s="158"/>
      <c r="L7" s="158"/>
      <c r="M7" s="159"/>
    </row>
    <row r="8" ht="24" customHeight="1" spans="1:13">
      <c r="A8" s="83" t="s">
        <v>1758</v>
      </c>
      <c r="B8" s="84"/>
      <c r="C8" s="84"/>
      <c r="D8" s="90"/>
      <c r="E8" s="83" t="s">
        <v>1759</v>
      </c>
      <c r="F8" s="84"/>
      <c r="G8" s="84"/>
      <c r="H8" s="90">
        <v>119</v>
      </c>
      <c r="I8" s="158"/>
      <c r="J8" s="158"/>
      <c r="K8" s="158"/>
      <c r="L8" s="158"/>
      <c r="M8" s="159"/>
    </row>
    <row r="9" ht="24" customHeight="1" spans="1:13">
      <c r="A9" s="83" t="s">
        <v>1760</v>
      </c>
      <c r="B9" s="84">
        <v>21064</v>
      </c>
      <c r="C9" s="84">
        <v>21064</v>
      </c>
      <c r="D9" s="90">
        <v>21018</v>
      </c>
      <c r="E9" s="83"/>
      <c r="F9" s="84"/>
      <c r="G9" s="84"/>
      <c r="H9" s="91"/>
      <c r="I9" s="158"/>
      <c r="J9" s="158"/>
      <c r="K9" s="158"/>
      <c r="L9" s="158"/>
      <c r="M9" s="159"/>
    </row>
    <row r="10" ht="24" customHeight="1" spans="1:13">
      <c r="A10" s="83" t="s">
        <v>1761</v>
      </c>
      <c r="B10" s="84"/>
      <c r="C10" s="84"/>
      <c r="D10" s="90">
        <f>D11</f>
        <v>0</v>
      </c>
      <c r="E10" s="83" t="s">
        <v>1762</v>
      </c>
      <c r="F10" s="84"/>
      <c r="G10" s="84">
        <f>G11</f>
        <v>20000</v>
      </c>
      <c r="H10" s="90">
        <f>H11</f>
        <v>0</v>
      </c>
      <c r="I10" s="158"/>
      <c r="J10" s="158"/>
      <c r="K10" s="158"/>
      <c r="L10" s="158"/>
      <c r="M10" s="159"/>
    </row>
    <row r="11" ht="24" customHeight="1" spans="1:13">
      <c r="A11" s="83" t="s">
        <v>1763</v>
      </c>
      <c r="B11" s="84"/>
      <c r="C11" s="84"/>
      <c r="D11" s="90"/>
      <c r="E11" s="83" t="s">
        <v>1764</v>
      </c>
      <c r="F11" s="84"/>
      <c r="G11" s="84">
        <v>20000</v>
      </c>
      <c r="H11" s="90"/>
      <c r="I11" s="158"/>
      <c r="J11" s="158"/>
      <c r="K11" s="158"/>
      <c r="L11" s="158"/>
      <c r="M11" s="159"/>
    </row>
    <row r="12" ht="24" customHeight="1" spans="1:13">
      <c r="A12" s="83" t="s">
        <v>1765</v>
      </c>
      <c r="B12" s="84"/>
      <c r="C12" s="84"/>
      <c r="D12" s="90"/>
      <c r="E12" s="83" t="s">
        <v>1766</v>
      </c>
      <c r="F12" s="84"/>
      <c r="G12" s="84"/>
      <c r="H12" s="90">
        <f>H13</f>
        <v>51100</v>
      </c>
      <c r="I12" s="158"/>
      <c r="J12" s="158"/>
      <c r="K12" s="158"/>
      <c r="L12" s="158"/>
      <c r="M12" s="159"/>
    </row>
    <row r="13" ht="24" customHeight="1" spans="1:13">
      <c r="A13" s="83" t="s">
        <v>1767</v>
      </c>
      <c r="B13" s="84"/>
      <c r="C13" s="84"/>
      <c r="D13" s="90"/>
      <c r="E13" s="83" t="s">
        <v>1768</v>
      </c>
      <c r="F13" s="84"/>
      <c r="G13" s="84"/>
      <c r="H13" s="90">
        <v>51100</v>
      </c>
      <c r="I13" s="158"/>
      <c r="J13" s="158"/>
      <c r="K13" s="158"/>
      <c r="L13" s="158"/>
      <c r="M13" s="159"/>
    </row>
    <row r="14" ht="24" customHeight="1" spans="1:13">
      <c r="A14" s="83" t="s">
        <v>1769</v>
      </c>
      <c r="B14" s="84"/>
      <c r="C14" s="90">
        <f>C15+C16</f>
        <v>93300</v>
      </c>
      <c r="D14" s="90">
        <f>D15+D16</f>
        <v>144600</v>
      </c>
      <c r="E14" s="83" t="s">
        <v>1770</v>
      </c>
      <c r="F14" s="84"/>
      <c r="G14" s="84"/>
      <c r="H14" s="90">
        <v>2000</v>
      </c>
      <c r="I14" s="158"/>
      <c r="J14" s="158"/>
      <c r="K14" s="158"/>
      <c r="L14" s="158"/>
      <c r="M14" s="159"/>
    </row>
    <row r="15" s="152" customFormat="1" ht="24" customHeight="1" spans="1:13">
      <c r="A15" s="83" t="s">
        <v>1771</v>
      </c>
      <c r="B15" s="84"/>
      <c r="C15" s="84"/>
      <c r="D15" s="90">
        <v>51300</v>
      </c>
      <c r="E15" s="83"/>
      <c r="F15" s="84"/>
      <c r="G15" s="84"/>
      <c r="H15" s="91"/>
      <c r="I15" s="160"/>
      <c r="J15" s="160"/>
      <c r="K15" s="160"/>
      <c r="L15" s="160"/>
      <c r="M15" s="157"/>
    </row>
    <row r="16" ht="24" customHeight="1" spans="1:13">
      <c r="A16" s="83" t="s">
        <v>1772</v>
      </c>
      <c r="B16" s="84"/>
      <c r="C16" s="84">
        <v>93300</v>
      </c>
      <c r="D16" s="91">
        <v>93300</v>
      </c>
      <c r="E16" s="83" t="s">
        <v>1773</v>
      </c>
      <c r="F16" s="84"/>
      <c r="G16" s="84"/>
      <c r="H16" s="90">
        <v>37747</v>
      </c>
      <c r="I16" s="158"/>
      <c r="J16" s="158"/>
      <c r="K16" s="158"/>
      <c r="L16" s="158"/>
      <c r="M16" s="159"/>
    </row>
    <row r="17" ht="24" customHeight="1" spans="1:13">
      <c r="A17" s="82" t="s">
        <v>1774</v>
      </c>
      <c r="B17" s="88">
        <f>B4+B5+B9+B10+B14</f>
        <v>109350</v>
      </c>
      <c r="C17" s="88">
        <f>C4+C5+C9+C10+C14</f>
        <v>222650</v>
      </c>
      <c r="D17" s="88">
        <f>D4+D5+D9+D10+D14</f>
        <v>266069</v>
      </c>
      <c r="E17" s="82" t="s">
        <v>1775</v>
      </c>
      <c r="F17" s="88">
        <f>F4+F8+F10+F12+F16</f>
        <v>109350</v>
      </c>
      <c r="G17" s="88">
        <f>G4+G8+G10+G12+G16+G14</f>
        <v>222650</v>
      </c>
      <c r="H17" s="88">
        <f>H4+H8+H10+H12+H16+H14</f>
        <v>266069</v>
      </c>
      <c r="I17" s="158"/>
      <c r="J17" s="158"/>
      <c r="K17" s="158"/>
      <c r="L17" s="158"/>
      <c r="M17" s="159"/>
    </row>
    <row r="21" spans="1:13">
      <c r="A21" s="161"/>
      <c r="B21" s="161"/>
      <c r="C21" s="161"/>
      <c r="D21" s="162"/>
      <c r="E21" s="161"/>
    </row>
    <row r="22" spans="1:13">
      <c r="A22" s="161"/>
      <c r="B22" s="161"/>
      <c r="C22" s="161"/>
      <c r="D22" s="163"/>
      <c r="E22" s="161"/>
    </row>
  </sheetData>
  <mergeCells count="2">
    <mergeCell ref="A1:H1"/>
    <mergeCell ref="A2:H2"/>
  </mergeCells>
  <pageMargins left="0.75" right="0.75" top="0.679166666666667" bottom="0.8" header="0.509027777777778" footer="0.509027777777778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75"/>
  <sheetViews>
    <sheetView showGridLines="0" showZeros="0" topLeftCell="A56" workbookViewId="0">
      <selection activeCell="G10" sqref="G10"/>
    </sheetView>
  </sheetViews>
  <sheetFormatPr defaultColWidth="12.1833333333333" defaultRowHeight="15.55" customHeight="1" outlineLevelCol="2"/>
  <cols>
    <col min="1" max="1" width="19.625" style="127" customWidth="1"/>
    <col min="2" max="2" width="52.6" style="127" customWidth="1"/>
    <col min="3" max="3" width="18.7" style="127" customWidth="1"/>
    <col min="4" max="16384" width="12.1833333333333" style="127" customWidth="1"/>
  </cols>
  <sheetData>
    <row r="1" s="127" customFormat="1" ht="31" customHeight="1" spans="1:3">
      <c r="A1" s="143" t="s">
        <v>1776</v>
      </c>
      <c r="B1" s="143"/>
      <c r="C1" s="143"/>
    </row>
    <row r="2" s="127" customFormat="1" ht="17" customHeight="1" spans="1:3">
      <c r="A2" s="43"/>
      <c r="B2" s="43"/>
      <c r="C2" s="144" t="s">
        <v>1567</v>
      </c>
    </row>
    <row r="3" ht="17" customHeight="1" spans="1:3">
      <c r="A3" s="66" t="s">
        <v>137</v>
      </c>
      <c r="B3" s="66" t="s">
        <v>138</v>
      </c>
      <c r="C3" s="66" t="s">
        <v>38</v>
      </c>
    </row>
    <row r="4" ht="17.25" customHeight="1" spans="1:3">
      <c r="A4" s="145"/>
      <c r="B4" s="66" t="s">
        <v>1750</v>
      </c>
      <c r="C4" s="124">
        <v>90634</v>
      </c>
    </row>
    <row r="5" ht="17.25" customHeight="1" spans="1:3">
      <c r="A5" s="69">
        <v>10301</v>
      </c>
      <c r="B5" s="146" t="s">
        <v>1777</v>
      </c>
      <c r="C5" s="124">
        <v>90427</v>
      </c>
    </row>
    <row r="6" ht="17.25" customHeight="1" spans="1:3">
      <c r="A6" s="69">
        <v>1030102</v>
      </c>
      <c r="B6" s="147" t="s">
        <v>1778</v>
      </c>
      <c r="C6" s="124">
        <v>0</v>
      </c>
    </row>
    <row r="7" ht="17.25" customHeight="1" spans="1:3">
      <c r="A7" s="69">
        <v>103010201</v>
      </c>
      <c r="B7" s="148" t="s">
        <v>1779</v>
      </c>
      <c r="C7" s="124"/>
    </row>
    <row r="8" ht="17.25" customHeight="1" spans="1:3">
      <c r="A8" s="69">
        <v>103010202</v>
      </c>
      <c r="B8" s="148" t="s">
        <v>1780</v>
      </c>
      <c r="C8" s="124"/>
    </row>
    <row r="9" ht="17.25" customHeight="1" spans="1:3">
      <c r="A9" s="69">
        <v>1030106</v>
      </c>
      <c r="B9" s="147" t="s">
        <v>1781</v>
      </c>
      <c r="C9" s="124"/>
    </row>
    <row r="10" ht="17.25" customHeight="1" spans="1:3">
      <c r="A10" s="69">
        <v>1030110</v>
      </c>
      <c r="B10" s="147" t="s">
        <v>1782</v>
      </c>
      <c r="C10" s="124"/>
    </row>
    <row r="11" ht="17.25" customHeight="1" spans="1:3">
      <c r="A11" s="69">
        <v>1030112</v>
      </c>
      <c r="B11" s="147" t="s">
        <v>1783</v>
      </c>
      <c r="C11" s="124"/>
    </row>
    <row r="12" ht="17.25" customHeight="1" spans="1:3">
      <c r="A12" s="69">
        <v>1030121</v>
      </c>
      <c r="B12" s="147" t="s">
        <v>1784</v>
      </c>
      <c r="C12" s="124"/>
    </row>
    <row r="13" ht="17.25" customHeight="1" spans="1:3">
      <c r="A13" s="69">
        <v>1030129</v>
      </c>
      <c r="B13" s="147" t="s">
        <v>1785</v>
      </c>
      <c r="C13" s="124"/>
    </row>
    <row r="14" ht="17.25" customHeight="1" spans="1:3">
      <c r="A14" s="69">
        <v>1030146</v>
      </c>
      <c r="B14" s="147" t="s">
        <v>1786</v>
      </c>
      <c r="C14" s="124"/>
    </row>
    <row r="15" ht="17.25" customHeight="1" spans="1:3">
      <c r="A15" s="69">
        <v>1030147</v>
      </c>
      <c r="B15" s="147" t="s">
        <v>1787</v>
      </c>
      <c r="C15" s="124"/>
    </row>
    <row r="16" ht="17.25" customHeight="1" spans="1:3">
      <c r="A16" s="69">
        <v>1030148</v>
      </c>
      <c r="B16" s="147" t="s">
        <v>1788</v>
      </c>
      <c r="C16" s="124">
        <v>86204</v>
      </c>
    </row>
    <row r="17" ht="17.25" customHeight="1" spans="1:3">
      <c r="A17" s="69">
        <v>103014801</v>
      </c>
      <c r="B17" s="147" t="s">
        <v>1789</v>
      </c>
      <c r="C17" s="124">
        <v>42562</v>
      </c>
    </row>
    <row r="18" ht="17.25" customHeight="1" spans="1:3">
      <c r="A18" s="69">
        <v>103014802</v>
      </c>
      <c r="B18" s="148" t="s">
        <v>1790</v>
      </c>
      <c r="C18" s="124">
        <v>44807</v>
      </c>
    </row>
    <row r="19" ht="17.25" customHeight="1" spans="1:3">
      <c r="A19" s="69">
        <v>103014803</v>
      </c>
      <c r="B19" s="148" t="s">
        <v>1791</v>
      </c>
      <c r="C19" s="124">
        <v>41</v>
      </c>
    </row>
    <row r="20" ht="17.25" customHeight="1" spans="1:3">
      <c r="A20" s="69">
        <v>103014898</v>
      </c>
      <c r="B20" s="148" t="s">
        <v>1792</v>
      </c>
      <c r="C20" s="124">
        <v>-1206</v>
      </c>
    </row>
    <row r="21" ht="17.25" customHeight="1" spans="1:3">
      <c r="A21" s="69">
        <v>103014899</v>
      </c>
      <c r="B21" s="148" t="s">
        <v>1793</v>
      </c>
      <c r="C21" s="124"/>
    </row>
    <row r="22" ht="17.25" customHeight="1" spans="1:3">
      <c r="A22" s="69">
        <v>1030149</v>
      </c>
      <c r="B22" s="148" t="s">
        <v>1794</v>
      </c>
      <c r="C22" s="124"/>
    </row>
    <row r="23" ht="17.25" customHeight="1" spans="1:3">
      <c r="A23" s="69">
        <v>1030150</v>
      </c>
      <c r="B23" s="147" t="s">
        <v>1795</v>
      </c>
      <c r="C23" s="124">
        <v>0</v>
      </c>
    </row>
    <row r="24" ht="17.25" customHeight="1" spans="1:3">
      <c r="A24" s="69">
        <v>103015001</v>
      </c>
      <c r="B24" s="147" t="s">
        <v>1796</v>
      </c>
      <c r="C24" s="124"/>
    </row>
    <row r="25" ht="17.25" customHeight="1" spans="1:3">
      <c r="A25" s="69">
        <v>103015002</v>
      </c>
      <c r="B25" s="148" t="s">
        <v>1797</v>
      </c>
      <c r="C25" s="124"/>
    </row>
    <row r="26" ht="17.25" customHeight="1" spans="1:3">
      <c r="A26" s="69">
        <v>1030152</v>
      </c>
      <c r="B26" s="148" t="s">
        <v>1798</v>
      </c>
      <c r="C26" s="124"/>
    </row>
    <row r="27" ht="17.25" customHeight="1" spans="1:3">
      <c r="A27" s="69">
        <v>1030153</v>
      </c>
      <c r="B27" s="147" t="s">
        <v>1799</v>
      </c>
      <c r="C27" s="124"/>
    </row>
    <row r="28" ht="17.25" customHeight="1" spans="1:3">
      <c r="A28" s="69">
        <v>1030154</v>
      </c>
      <c r="B28" s="147" t="s">
        <v>1800</v>
      </c>
      <c r="C28" s="124"/>
    </row>
    <row r="29" ht="17.25" customHeight="1" spans="1:3">
      <c r="A29" s="69">
        <v>1030155</v>
      </c>
      <c r="B29" s="147" t="s">
        <v>1801</v>
      </c>
      <c r="C29" s="124">
        <v>0</v>
      </c>
    </row>
    <row r="30" ht="17.25" customHeight="1" spans="1:3">
      <c r="A30" s="69">
        <v>103015501</v>
      </c>
      <c r="B30" s="147" t="s">
        <v>1802</v>
      </c>
      <c r="C30" s="124"/>
    </row>
    <row r="31" ht="17.25" customHeight="1" spans="1:3">
      <c r="A31" s="69">
        <v>103015502</v>
      </c>
      <c r="B31" s="148" t="s">
        <v>1803</v>
      </c>
      <c r="C31" s="124"/>
    </row>
    <row r="32" ht="17.25" customHeight="1" spans="1:3">
      <c r="A32" s="69">
        <v>1030156</v>
      </c>
      <c r="B32" s="148" t="s">
        <v>1804</v>
      </c>
      <c r="C32" s="124">
        <v>2965</v>
      </c>
    </row>
    <row r="33" ht="17.25" customHeight="1" spans="1:3">
      <c r="A33" s="69">
        <v>1030157</v>
      </c>
      <c r="B33" s="147" t="s">
        <v>1805</v>
      </c>
      <c r="C33" s="124"/>
    </row>
    <row r="34" ht="17.25" customHeight="1" spans="1:3">
      <c r="A34" s="69">
        <v>1030158</v>
      </c>
      <c r="B34" s="147" t="s">
        <v>1806</v>
      </c>
      <c r="C34" s="124">
        <v>0</v>
      </c>
    </row>
    <row r="35" ht="17.25" customHeight="1" spans="1:3">
      <c r="A35" s="69">
        <v>103015801</v>
      </c>
      <c r="B35" s="147" t="s">
        <v>1807</v>
      </c>
      <c r="C35" s="124"/>
    </row>
    <row r="36" ht="17.25" customHeight="1" spans="1:3">
      <c r="A36" s="69">
        <v>103015803</v>
      </c>
      <c r="B36" s="148" t="s">
        <v>1808</v>
      </c>
      <c r="C36" s="124"/>
    </row>
    <row r="37" ht="17.25" customHeight="1" spans="1:3">
      <c r="A37" s="69">
        <v>1030159</v>
      </c>
      <c r="B37" s="148" t="s">
        <v>1809</v>
      </c>
      <c r="C37" s="124"/>
    </row>
    <row r="38" ht="17.25" customHeight="1" spans="1:3">
      <c r="A38" s="69">
        <v>1030166</v>
      </c>
      <c r="B38" s="147" t="s">
        <v>1810</v>
      </c>
      <c r="C38" s="124"/>
    </row>
    <row r="39" ht="17.25" customHeight="1" spans="1:3">
      <c r="A39" s="69">
        <v>1030168</v>
      </c>
      <c r="B39" s="147" t="s">
        <v>1811</v>
      </c>
      <c r="C39" s="124"/>
    </row>
    <row r="40" ht="17.25" customHeight="1" spans="1:3">
      <c r="A40" s="69">
        <v>1030171</v>
      </c>
      <c r="B40" s="147" t="s">
        <v>1812</v>
      </c>
      <c r="C40" s="124"/>
    </row>
    <row r="41" ht="17.25" customHeight="1" spans="1:3">
      <c r="A41" s="69">
        <v>1030175</v>
      </c>
      <c r="B41" s="147" t="s">
        <v>1813</v>
      </c>
      <c r="C41" s="124">
        <v>0</v>
      </c>
    </row>
    <row r="42" ht="17.25" customHeight="1" spans="1:3">
      <c r="A42" s="69">
        <v>103017501</v>
      </c>
      <c r="B42" s="147" t="s">
        <v>1814</v>
      </c>
      <c r="C42" s="124"/>
    </row>
    <row r="43" ht="17.25" customHeight="1" spans="1:3">
      <c r="A43" s="69">
        <v>103017502</v>
      </c>
      <c r="B43" s="148" t="s">
        <v>1815</v>
      </c>
      <c r="C43" s="124"/>
    </row>
    <row r="44" ht="17.25" customHeight="1" spans="1:3">
      <c r="A44" s="69">
        <v>1030178</v>
      </c>
      <c r="B44" s="148" t="s">
        <v>1816</v>
      </c>
      <c r="C44" s="124">
        <v>1258</v>
      </c>
    </row>
    <row r="45" ht="17.25" customHeight="1" spans="1:3">
      <c r="A45" s="69">
        <v>1030180</v>
      </c>
      <c r="B45" s="147" t="s">
        <v>1817</v>
      </c>
      <c r="C45" s="124">
        <v>0</v>
      </c>
    </row>
    <row r="46" ht="17.25" customHeight="1" spans="1:3">
      <c r="A46" s="69">
        <v>103018001</v>
      </c>
      <c r="B46" s="147" t="s">
        <v>1818</v>
      </c>
      <c r="C46" s="124"/>
    </row>
    <row r="47" ht="17.25" customHeight="1" spans="1:3">
      <c r="A47" s="69">
        <v>103018002</v>
      </c>
      <c r="B47" s="148" t="s">
        <v>1819</v>
      </c>
      <c r="C47" s="124"/>
    </row>
    <row r="48" ht="17.25" customHeight="1" spans="1:3">
      <c r="A48" s="69">
        <v>103018003</v>
      </c>
      <c r="B48" s="148" t="s">
        <v>1820</v>
      </c>
      <c r="C48" s="124"/>
    </row>
    <row r="49" ht="17.25" customHeight="1" spans="1:3">
      <c r="A49" s="69">
        <v>103018004</v>
      </c>
      <c r="B49" s="148" t="s">
        <v>1821</v>
      </c>
      <c r="C49" s="124"/>
    </row>
    <row r="50" ht="17.25" customHeight="1" spans="1:3">
      <c r="A50" s="69">
        <v>103018005</v>
      </c>
      <c r="B50" s="148" t="s">
        <v>1822</v>
      </c>
      <c r="C50" s="124"/>
    </row>
    <row r="51" ht="17.25" customHeight="1" spans="1:3">
      <c r="A51" s="69">
        <v>103018006</v>
      </c>
      <c r="B51" s="148" t="s">
        <v>1823</v>
      </c>
      <c r="C51" s="124"/>
    </row>
    <row r="52" ht="17.25" customHeight="1" spans="1:3">
      <c r="A52" s="69">
        <v>103018007</v>
      </c>
      <c r="B52" s="148" t="s">
        <v>1824</v>
      </c>
      <c r="C52" s="124"/>
    </row>
    <row r="53" ht="17.25" customHeight="1" spans="1:3">
      <c r="A53" s="69">
        <v>1030181</v>
      </c>
      <c r="B53" s="148" t="s">
        <v>1825</v>
      </c>
      <c r="C53" s="149"/>
    </row>
    <row r="54" customHeight="1" spans="1:3">
      <c r="A54" s="69">
        <v>1030182</v>
      </c>
      <c r="B54" s="150" t="s">
        <v>1826</v>
      </c>
      <c r="C54" s="124"/>
    </row>
    <row r="55" ht="17.25" customHeight="1" spans="1:3">
      <c r="A55" s="69">
        <v>1030183</v>
      </c>
      <c r="B55" s="147" t="s">
        <v>1827</v>
      </c>
      <c r="C55" s="151"/>
    </row>
    <row r="56" ht="17.25" customHeight="1" spans="1:3">
      <c r="A56" s="69">
        <v>1030199</v>
      </c>
      <c r="B56" s="146" t="s">
        <v>1828</v>
      </c>
      <c r="C56" s="124"/>
    </row>
    <row r="57" ht="17.25" customHeight="1" spans="1:3">
      <c r="A57" s="69">
        <v>10310</v>
      </c>
      <c r="B57" s="147" t="s">
        <v>1829</v>
      </c>
      <c r="C57" s="124">
        <v>207</v>
      </c>
    </row>
    <row r="58" ht="17.25" customHeight="1" spans="1:3">
      <c r="A58" s="69">
        <v>1031003</v>
      </c>
      <c r="B58" s="147" t="s">
        <v>1830</v>
      </c>
      <c r="C58" s="124"/>
    </row>
    <row r="59" ht="17.25" customHeight="1" spans="1:3">
      <c r="A59" s="69">
        <v>1031005</v>
      </c>
      <c r="B59" s="147" t="s">
        <v>1831</v>
      </c>
      <c r="C59" s="124"/>
    </row>
    <row r="60" ht="17.25" customHeight="1" spans="1:3">
      <c r="A60" s="69">
        <v>1031006</v>
      </c>
      <c r="B60" s="147" t="s">
        <v>1832</v>
      </c>
      <c r="C60" s="124">
        <v>0</v>
      </c>
    </row>
    <row r="61" ht="17.25" customHeight="1" spans="1:3">
      <c r="A61" s="69">
        <v>103100601</v>
      </c>
      <c r="B61" s="148" t="s">
        <v>1833</v>
      </c>
      <c r="C61" s="124"/>
    </row>
    <row r="62" ht="17.25" customHeight="1" spans="1:3">
      <c r="A62" s="69">
        <v>103100602</v>
      </c>
      <c r="B62" s="148" t="s">
        <v>1834</v>
      </c>
      <c r="C62" s="124"/>
    </row>
    <row r="63" ht="17.25" customHeight="1" spans="1:3">
      <c r="A63" s="69">
        <v>103100699</v>
      </c>
      <c r="B63" s="148" t="s">
        <v>1835</v>
      </c>
      <c r="C63" s="124"/>
    </row>
    <row r="64" ht="17.25" customHeight="1" spans="1:3">
      <c r="A64" s="69">
        <v>1031008</v>
      </c>
      <c r="B64" s="147" t="s">
        <v>1836</v>
      </c>
      <c r="C64" s="124"/>
    </row>
    <row r="65" ht="17.25" customHeight="1" spans="1:3">
      <c r="A65" s="69">
        <v>1031009</v>
      </c>
      <c r="B65" s="147" t="s">
        <v>1837</v>
      </c>
      <c r="C65" s="124"/>
    </row>
    <row r="66" ht="17.25" customHeight="1" spans="1:3">
      <c r="A66" s="69">
        <v>1031010</v>
      </c>
      <c r="B66" s="147" t="s">
        <v>1838</v>
      </c>
      <c r="C66" s="124"/>
    </row>
    <row r="67" ht="17.25" customHeight="1" spans="1:3">
      <c r="A67" s="69">
        <v>1031011</v>
      </c>
      <c r="B67" s="147" t="s">
        <v>1839</v>
      </c>
      <c r="C67" s="124"/>
    </row>
    <row r="68" ht="17.25" customHeight="1" spans="1:3">
      <c r="A68" s="69">
        <v>1031012</v>
      </c>
      <c r="B68" s="147" t="s">
        <v>1840</v>
      </c>
      <c r="C68" s="124"/>
    </row>
    <row r="69" ht="17.25" customHeight="1" spans="1:3">
      <c r="A69" s="69">
        <v>1031013</v>
      </c>
      <c r="B69" s="147" t="s">
        <v>1841</v>
      </c>
      <c r="C69" s="124">
        <v>0</v>
      </c>
    </row>
    <row r="70" ht="17.25" customHeight="1" spans="1:3">
      <c r="A70" s="69">
        <v>103101301</v>
      </c>
      <c r="B70" s="148" t="s">
        <v>1842</v>
      </c>
      <c r="C70" s="124"/>
    </row>
    <row r="71" ht="17.25" customHeight="1" spans="1:3">
      <c r="A71" s="69">
        <v>103101399</v>
      </c>
      <c r="B71" s="148" t="s">
        <v>1843</v>
      </c>
      <c r="C71" s="124"/>
    </row>
    <row r="72" ht="17.25" customHeight="1" spans="1:3">
      <c r="A72" s="69">
        <v>1031014</v>
      </c>
      <c r="B72" s="147" t="s">
        <v>1844</v>
      </c>
      <c r="C72" s="124"/>
    </row>
    <row r="73" ht="17.25" customHeight="1" spans="1:3">
      <c r="A73" s="69">
        <v>1031099</v>
      </c>
      <c r="B73" s="147" t="s">
        <v>1845</v>
      </c>
      <c r="C73" s="124">
        <v>207</v>
      </c>
    </row>
    <row r="74" ht="17.25" customHeight="1" spans="1:3">
      <c r="A74" s="69">
        <v>103109998</v>
      </c>
      <c r="B74" s="148" t="s">
        <v>1846</v>
      </c>
      <c r="C74" s="124">
        <v>207</v>
      </c>
    </row>
    <row r="75" ht="17.25" customHeight="1" spans="1:3">
      <c r="A75" s="69">
        <v>103109999</v>
      </c>
      <c r="B75" s="148" t="s">
        <v>1847</v>
      </c>
      <c r="C75" s="124"/>
    </row>
  </sheetData>
  <mergeCells count="1">
    <mergeCell ref="A1:C1"/>
  </mergeCells>
  <printOptions horizontalCentered="1"/>
  <pageMargins left="0.354166666666667" right="0.354166666666667" top="0.802777777777778" bottom="0.60625" header="0.236111111111111" footer="0"/>
  <pageSetup paperSize="9" scale="99" fitToHeight="0" orientation="portrait" horizontalDpi="600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1"/>
  <sheetViews>
    <sheetView view="pageBreakPreview" zoomScaleNormal="100" topLeftCell="B1" workbookViewId="0">
      <selection activeCell="H17" sqref="H17"/>
    </sheetView>
  </sheetViews>
  <sheetFormatPr defaultColWidth="12.1833333333333" defaultRowHeight="19.8" customHeight="1"/>
  <cols>
    <col min="1" max="1" width="3.625" style="76" hidden="1" customWidth="1"/>
    <col min="2" max="2" width="9.15833333333333" style="134" customWidth="1"/>
    <col min="3" max="3" width="69.125" style="134" customWidth="1"/>
    <col min="4" max="6" width="17.25" style="135" customWidth="1"/>
    <col min="7" max="7" width="12.1833333333333" style="134" hidden="1" customWidth="1"/>
    <col min="8" max="247" width="12.1833333333333" style="134" customWidth="1"/>
    <col min="248" max="16375" width="12.1833333333333" style="134"/>
    <col min="16376" max="16384" width="12.1833333333333" style="76"/>
  </cols>
  <sheetData>
    <row r="1" s="134" customFormat="1" ht="28" customHeight="1" spans="1:7">
      <c r="B1" s="95" t="s">
        <v>1848</v>
      </c>
      <c r="C1" s="95"/>
      <c r="D1" s="95"/>
      <c r="E1" s="95"/>
      <c r="F1" s="95"/>
    </row>
    <row r="2" s="134" customFormat="1" ht="16.95" customHeight="1" spans="1:7">
      <c r="B2" s="96" t="s">
        <v>136</v>
      </c>
      <c r="C2" s="96"/>
      <c r="D2" s="97"/>
      <c r="E2" s="97"/>
      <c r="F2" s="97"/>
    </row>
    <row r="3" s="134" customFormat="1" ht="15" customHeight="1" spans="1:7">
      <c r="B3" s="136" t="s">
        <v>137</v>
      </c>
      <c r="C3" s="136" t="s">
        <v>138</v>
      </c>
      <c r="D3" s="136" t="s">
        <v>36</v>
      </c>
      <c r="E3" s="136" t="s">
        <v>37</v>
      </c>
      <c r="F3" s="136" t="s">
        <v>38</v>
      </c>
    </row>
    <row r="4" s="134" customFormat="1" ht="15" customHeight="1" spans="1:7">
      <c r="B4" s="137"/>
      <c r="C4" s="137"/>
      <c r="D4" s="137"/>
      <c r="E4" s="137"/>
      <c r="F4" s="137"/>
    </row>
    <row r="5" s="134" customFormat="1" ht="15" customHeight="1" spans="1:7">
      <c r="A5" s="134">
        <f>LEN(B5)</f>
        <v>0</v>
      </c>
      <c r="B5" s="138"/>
      <c r="C5" s="136" t="s">
        <v>1751</v>
      </c>
      <c r="D5" s="139">
        <f>SUM(D6,D8,D11,D15,D17,D19,D23,D35,D45,D55,D58,D62,D64,D66,D68,D70,D77,D78,D79)</f>
        <v>109350</v>
      </c>
      <c r="E5" s="139">
        <f>SUM(E6,E8,E11,E15,E17,E19,E23,E35,E45,E55,E58,E62,E64,E66,E68,E70,E77,E78,E79)</f>
        <v>202650</v>
      </c>
      <c r="F5" s="139">
        <f>SUM(F6,F8,F11,F15,F17,F19,F23,F35,F45,F55,F58,F62,F64,F66,F68,F70,F77,F78,F79)</f>
        <v>175103</v>
      </c>
    </row>
    <row r="6" s="134" customFormat="1" ht="15" customHeight="1" spans="1:7">
      <c r="A6" s="134">
        <f t="shared" ref="A6:A37" si="0">LEN(B6)</f>
        <v>3</v>
      </c>
      <c r="B6" s="138">
        <v>205</v>
      </c>
      <c r="C6" s="140" t="s">
        <v>232</v>
      </c>
      <c r="D6" s="139">
        <f>D7</f>
        <v>0</v>
      </c>
      <c r="E6" s="139">
        <f t="shared" ref="E5:E68" si="1">SUM(D6:D6)</f>
        <v>0</v>
      </c>
      <c r="F6" s="139">
        <f>F7</f>
        <v>0</v>
      </c>
      <c r="G6" s="134">
        <f>IF(AND(D6=0,E6=0,F6=0),0,1)</f>
        <v>0</v>
      </c>
    </row>
    <row r="7" s="134" customFormat="1" ht="15" customHeight="1" spans="1:7">
      <c r="A7" s="134">
        <f t="shared" si="0"/>
        <v>5</v>
      </c>
      <c r="B7" s="138">
        <v>20598</v>
      </c>
      <c r="C7" s="138" t="s">
        <v>1849</v>
      </c>
      <c r="D7" s="139"/>
      <c r="E7" s="139">
        <f t="shared" si="1"/>
        <v>0</v>
      </c>
      <c r="F7" s="139">
        <f>'[3]L09'!C7</f>
        <v>0</v>
      </c>
      <c r="G7" s="134">
        <f t="shared" ref="G7:G38" si="2">IF(AND(D7=0,E7=0,F7=0),0,1)</f>
        <v>0</v>
      </c>
    </row>
    <row r="8" s="134" customFormat="1" ht="15" customHeight="1" spans="1:7">
      <c r="A8" s="134">
        <f t="shared" si="0"/>
        <v>3</v>
      </c>
      <c r="B8" s="138">
        <v>206</v>
      </c>
      <c r="C8" s="141" t="s">
        <v>262</v>
      </c>
      <c r="D8" s="139">
        <f>SUM(D9:D10)</f>
        <v>0</v>
      </c>
      <c r="E8" s="139">
        <f t="shared" si="1"/>
        <v>0</v>
      </c>
      <c r="F8" s="139">
        <f>F9+F10</f>
        <v>0</v>
      </c>
      <c r="G8" s="134">
        <f t="shared" si="2"/>
        <v>0</v>
      </c>
    </row>
    <row r="9" s="134" customFormat="1" ht="15" customHeight="1" spans="1:7">
      <c r="A9" s="134">
        <f t="shared" si="0"/>
        <v>5</v>
      </c>
      <c r="B9" s="138">
        <v>20610</v>
      </c>
      <c r="C9" s="142" t="s">
        <v>1850</v>
      </c>
      <c r="D9" s="139"/>
      <c r="E9" s="139">
        <f t="shared" si="1"/>
        <v>0</v>
      </c>
      <c r="F9" s="139">
        <f>'[3]L09'!C14</f>
        <v>0</v>
      </c>
      <c r="G9" s="134">
        <f t="shared" si="2"/>
        <v>0</v>
      </c>
    </row>
    <row r="10" s="134" customFormat="1" ht="15" customHeight="1" spans="1:7">
      <c r="A10" s="134">
        <f t="shared" si="0"/>
        <v>5</v>
      </c>
      <c r="B10" s="138">
        <v>20698</v>
      </c>
      <c r="C10" s="142" t="s">
        <v>1849</v>
      </c>
      <c r="D10" s="139"/>
      <c r="E10" s="139">
        <f t="shared" si="1"/>
        <v>0</v>
      </c>
      <c r="F10" s="139">
        <f>'[3]L09'!C21</f>
        <v>0</v>
      </c>
      <c r="G10" s="134">
        <f t="shared" si="2"/>
        <v>0</v>
      </c>
    </row>
    <row r="11" s="134" customFormat="1" ht="15" customHeight="1" spans="1:7">
      <c r="A11" s="134">
        <f t="shared" si="0"/>
        <v>3</v>
      </c>
      <c r="B11" s="138">
        <v>207</v>
      </c>
      <c r="C11" s="141" t="s">
        <v>277</v>
      </c>
      <c r="D11" s="139">
        <f>SUM(D12:D14)</f>
        <v>4</v>
      </c>
      <c r="E11" s="139">
        <f t="shared" si="1"/>
        <v>4</v>
      </c>
      <c r="F11" s="139">
        <f>SUM(F12:F14)</f>
        <v>3</v>
      </c>
      <c r="G11" s="134">
        <f t="shared" si="2"/>
        <v>1</v>
      </c>
    </row>
    <row r="12" s="134" customFormat="1" ht="15" customHeight="1" spans="1:7">
      <c r="A12" s="134">
        <f t="shared" si="0"/>
        <v>5</v>
      </c>
      <c r="B12" s="138">
        <v>20707</v>
      </c>
      <c r="C12" s="142" t="s">
        <v>1851</v>
      </c>
      <c r="D12" s="139">
        <v>4</v>
      </c>
      <c r="E12" s="139">
        <f t="shared" si="1"/>
        <v>4</v>
      </c>
      <c r="F12" s="139">
        <f>'[3]L09'!C29</f>
        <v>3</v>
      </c>
      <c r="G12" s="134">
        <f t="shared" si="2"/>
        <v>1</v>
      </c>
    </row>
    <row r="13" s="134" customFormat="1" ht="15" customHeight="1" spans="1:7">
      <c r="A13" s="134">
        <f t="shared" si="0"/>
        <v>5</v>
      </c>
      <c r="B13" s="138">
        <v>20709</v>
      </c>
      <c r="C13" s="142" t="s">
        <v>1852</v>
      </c>
      <c r="D13" s="139"/>
      <c r="E13" s="139">
        <f t="shared" si="1"/>
        <v>0</v>
      </c>
      <c r="F13" s="139">
        <f>'[3]L09'!C35</f>
        <v>0</v>
      </c>
      <c r="G13" s="134">
        <f t="shared" si="2"/>
        <v>0</v>
      </c>
    </row>
    <row r="14" s="134" customFormat="1" ht="15" customHeight="1" spans="1:7">
      <c r="A14" s="134">
        <f t="shared" si="0"/>
        <v>5</v>
      </c>
      <c r="B14" s="138">
        <v>20710</v>
      </c>
      <c r="C14" s="142" t="s">
        <v>1853</v>
      </c>
      <c r="D14" s="139"/>
      <c r="E14" s="139">
        <f t="shared" si="1"/>
        <v>0</v>
      </c>
      <c r="F14" s="139">
        <f>'[3]L09'!C41</f>
        <v>0</v>
      </c>
      <c r="G14" s="134">
        <f t="shared" si="2"/>
        <v>0</v>
      </c>
    </row>
    <row r="15" s="134" customFormat="1" ht="15" customHeight="1" spans="1:7">
      <c r="A15" s="134">
        <f t="shared" si="0"/>
        <v>3</v>
      </c>
      <c r="B15" s="138">
        <v>208</v>
      </c>
      <c r="C15" s="141" t="s">
        <v>302</v>
      </c>
      <c r="D15" s="139">
        <f>D16</f>
        <v>0</v>
      </c>
      <c r="E15" s="139">
        <f t="shared" si="1"/>
        <v>0</v>
      </c>
      <c r="F15" s="139">
        <f>F16</f>
        <v>0</v>
      </c>
      <c r="G15" s="134">
        <f t="shared" si="2"/>
        <v>0</v>
      </c>
    </row>
    <row r="16" s="134" customFormat="1" ht="15" customHeight="1" spans="1:7">
      <c r="A16" s="134">
        <f t="shared" si="0"/>
        <v>5</v>
      </c>
      <c r="B16" s="138">
        <v>20898</v>
      </c>
      <c r="C16" s="142" t="s">
        <v>1849</v>
      </c>
      <c r="D16" s="139"/>
      <c r="E16" s="139">
        <f t="shared" si="1"/>
        <v>0</v>
      </c>
      <c r="F16" s="139">
        <f>'[3]L09'!C45</f>
        <v>0</v>
      </c>
      <c r="G16" s="134">
        <f t="shared" si="2"/>
        <v>0</v>
      </c>
    </row>
    <row r="17" s="134" customFormat="1" ht="15" customHeight="1" spans="1:7">
      <c r="A17" s="134">
        <f t="shared" si="0"/>
        <v>3</v>
      </c>
      <c r="B17" s="138">
        <v>210</v>
      </c>
      <c r="C17" s="141" t="s">
        <v>359</v>
      </c>
      <c r="D17" s="139">
        <f>D18</f>
        <v>0</v>
      </c>
      <c r="E17" s="139">
        <f t="shared" si="1"/>
        <v>0</v>
      </c>
      <c r="F17" s="139">
        <f>F18</f>
        <v>0</v>
      </c>
      <c r="G17" s="134">
        <f t="shared" si="2"/>
        <v>0</v>
      </c>
    </row>
    <row r="18" s="134" customFormat="1" ht="15" customHeight="1" spans="1:7">
      <c r="A18" s="134">
        <f t="shared" si="0"/>
        <v>5</v>
      </c>
      <c r="B18" s="138">
        <v>21098</v>
      </c>
      <c r="C18" s="142" t="s">
        <v>1849</v>
      </c>
      <c r="D18" s="139"/>
      <c r="E18" s="139">
        <f t="shared" si="1"/>
        <v>0</v>
      </c>
      <c r="F18" s="139">
        <f>'[3]L09'!C50</f>
        <v>0</v>
      </c>
      <c r="G18" s="134">
        <f t="shared" si="2"/>
        <v>0</v>
      </c>
    </row>
    <row r="19" s="134" customFormat="1" ht="15" customHeight="1" spans="1:7">
      <c r="A19" s="134">
        <f t="shared" si="0"/>
        <v>3</v>
      </c>
      <c r="B19" s="138">
        <v>211</v>
      </c>
      <c r="C19" s="141" t="s">
        <v>397</v>
      </c>
      <c r="D19" s="139">
        <f>SUM(D20:D22)</f>
        <v>0</v>
      </c>
      <c r="E19" s="139">
        <f t="shared" si="1"/>
        <v>0</v>
      </c>
      <c r="F19" s="139">
        <f>SUM(F20:F22)</f>
        <v>0</v>
      </c>
      <c r="G19" s="134">
        <f t="shared" si="2"/>
        <v>0</v>
      </c>
    </row>
    <row r="20" s="134" customFormat="1" ht="15" customHeight="1" spans="1:7">
      <c r="A20" s="134">
        <f t="shared" si="0"/>
        <v>5</v>
      </c>
      <c r="B20" s="138">
        <v>21160</v>
      </c>
      <c r="C20" s="142" t="s">
        <v>1854</v>
      </c>
      <c r="D20" s="139"/>
      <c r="E20" s="139">
        <f t="shared" si="1"/>
        <v>0</v>
      </c>
      <c r="F20" s="139">
        <f>'[3]L09'!C57</f>
        <v>0</v>
      </c>
      <c r="G20" s="134">
        <f t="shared" si="2"/>
        <v>0</v>
      </c>
    </row>
    <row r="21" s="134" customFormat="1" ht="15" customHeight="1" spans="1:7">
      <c r="A21" s="134">
        <f t="shared" si="0"/>
        <v>5</v>
      </c>
      <c r="B21" s="138">
        <v>21161</v>
      </c>
      <c r="C21" s="142" t="s">
        <v>1855</v>
      </c>
      <c r="D21" s="139"/>
      <c r="E21" s="139">
        <f t="shared" si="1"/>
        <v>0</v>
      </c>
      <c r="F21" s="139">
        <f>'[3]L09'!C62</f>
        <v>0</v>
      </c>
      <c r="G21" s="134">
        <f t="shared" si="2"/>
        <v>0</v>
      </c>
    </row>
    <row r="22" s="134" customFormat="1" ht="15" customHeight="1" spans="1:7">
      <c r="A22" s="134">
        <f t="shared" si="0"/>
        <v>5</v>
      </c>
      <c r="B22" s="138">
        <v>21198</v>
      </c>
      <c r="C22" s="142" t="s">
        <v>1849</v>
      </c>
      <c r="D22" s="139"/>
      <c r="E22" s="139">
        <f t="shared" si="1"/>
        <v>0</v>
      </c>
      <c r="F22" s="139">
        <f>'[3]L09'!C67</f>
        <v>0</v>
      </c>
      <c r="G22" s="134">
        <f t="shared" si="2"/>
        <v>0</v>
      </c>
    </row>
    <row r="23" s="134" customFormat="1" ht="15" customHeight="1" spans="1:7">
      <c r="A23" s="134">
        <f t="shared" si="0"/>
        <v>3</v>
      </c>
      <c r="B23" s="138">
        <v>212</v>
      </c>
      <c r="C23" s="141" t="s">
        <v>416</v>
      </c>
      <c r="D23" s="139">
        <f>SUM(D24:D34)</f>
        <v>64670</v>
      </c>
      <c r="E23" s="139">
        <f t="shared" si="1"/>
        <v>64670</v>
      </c>
      <c r="F23" s="139">
        <f>SUM(F24:F34)</f>
        <v>59937</v>
      </c>
      <c r="G23" s="134">
        <f t="shared" si="2"/>
        <v>1</v>
      </c>
    </row>
    <row r="24" s="134" customFormat="1" ht="15" customHeight="1" spans="1:7">
      <c r="A24" s="134">
        <f t="shared" si="0"/>
        <v>5</v>
      </c>
      <c r="B24" s="138">
        <v>21208</v>
      </c>
      <c r="C24" s="142" t="s">
        <v>1856</v>
      </c>
      <c r="D24" s="139">
        <v>58000</v>
      </c>
      <c r="E24" s="139">
        <f t="shared" si="1"/>
        <v>58000</v>
      </c>
      <c r="F24" s="139">
        <f>'[3]L09'!C73</f>
        <v>56910</v>
      </c>
      <c r="G24" s="134">
        <f t="shared" si="2"/>
        <v>1</v>
      </c>
    </row>
    <row r="25" s="134" customFormat="1" ht="15" customHeight="1" spans="1:7">
      <c r="A25" s="134">
        <f t="shared" si="0"/>
        <v>5</v>
      </c>
      <c r="B25" s="138">
        <v>21210</v>
      </c>
      <c r="C25" s="142" t="s">
        <v>1857</v>
      </c>
      <c r="D25" s="139"/>
      <c r="E25" s="139">
        <f t="shared" si="1"/>
        <v>0</v>
      </c>
      <c r="F25" s="139">
        <f>'[3]L09'!C89</f>
        <v>0</v>
      </c>
      <c r="G25" s="134">
        <f t="shared" si="2"/>
        <v>0</v>
      </c>
    </row>
    <row r="26" s="134" customFormat="1" ht="15" customHeight="1" spans="1:7">
      <c r="A26" s="134">
        <f t="shared" si="0"/>
        <v>5</v>
      </c>
      <c r="B26" s="138">
        <v>21211</v>
      </c>
      <c r="C26" s="142" t="s">
        <v>1858</v>
      </c>
      <c r="D26" s="139"/>
      <c r="E26" s="139">
        <f t="shared" si="1"/>
        <v>0</v>
      </c>
      <c r="F26" s="139">
        <f>'[3]L09'!C93</f>
        <v>0</v>
      </c>
      <c r="G26" s="134">
        <f t="shared" si="2"/>
        <v>0</v>
      </c>
    </row>
    <row r="27" s="134" customFormat="1" ht="15" customHeight="1" spans="1:7">
      <c r="A27" s="134">
        <f t="shared" si="0"/>
        <v>5</v>
      </c>
      <c r="B27" s="138">
        <v>21213</v>
      </c>
      <c r="C27" s="142" t="s">
        <v>1859</v>
      </c>
      <c r="D27" s="139">
        <v>3808</v>
      </c>
      <c r="E27" s="139">
        <f t="shared" si="1"/>
        <v>3808</v>
      </c>
      <c r="F27" s="139">
        <f>'[3]L09'!C94</f>
        <v>2238</v>
      </c>
      <c r="G27" s="134">
        <f t="shared" si="2"/>
        <v>1</v>
      </c>
    </row>
    <row r="28" s="134" customFormat="1" ht="15" customHeight="1" spans="1:7">
      <c r="A28" s="134">
        <f t="shared" si="0"/>
        <v>5</v>
      </c>
      <c r="B28" s="138">
        <v>21214</v>
      </c>
      <c r="C28" s="142" t="s">
        <v>1860</v>
      </c>
      <c r="D28" s="139">
        <v>2862</v>
      </c>
      <c r="E28" s="139">
        <f t="shared" si="1"/>
        <v>2862</v>
      </c>
      <c r="F28" s="139">
        <f>'[3]L09'!C100</f>
        <v>789</v>
      </c>
      <c r="G28" s="134">
        <f t="shared" si="2"/>
        <v>1</v>
      </c>
    </row>
    <row r="29" s="134" customFormat="1" ht="15" customHeight="1" spans="1:7">
      <c r="A29" s="134">
        <f t="shared" si="0"/>
        <v>5</v>
      </c>
      <c r="B29" s="138">
        <v>21215</v>
      </c>
      <c r="C29" s="138" t="s">
        <v>1861</v>
      </c>
      <c r="D29" s="139"/>
      <c r="E29" s="139">
        <f t="shared" si="1"/>
        <v>0</v>
      </c>
      <c r="F29" s="139">
        <f>'[3]L09'!C104</f>
        <v>0</v>
      </c>
      <c r="G29" s="134">
        <f t="shared" si="2"/>
        <v>0</v>
      </c>
    </row>
    <row r="30" s="134" customFormat="1" ht="15" customHeight="1" spans="1:7">
      <c r="A30" s="134">
        <f t="shared" si="0"/>
        <v>5</v>
      </c>
      <c r="B30" s="138">
        <v>21216</v>
      </c>
      <c r="C30" s="138" t="s">
        <v>1862</v>
      </c>
      <c r="D30" s="139"/>
      <c r="E30" s="139">
        <f t="shared" si="1"/>
        <v>0</v>
      </c>
      <c r="F30" s="139">
        <f>'[3]L09'!C108</f>
        <v>0</v>
      </c>
      <c r="G30" s="134">
        <f t="shared" si="2"/>
        <v>0</v>
      </c>
    </row>
    <row r="31" s="134" customFormat="1" ht="15" customHeight="1" spans="1:7">
      <c r="A31" s="134">
        <f t="shared" si="0"/>
        <v>5</v>
      </c>
      <c r="B31" s="138">
        <v>21217</v>
      </c>
      <c r="C31" s="138" t="s">
        <v>1863</v>
      </c>
      <c r="D31" s="139"/>
      <c r="E31" s="139">
        <f t="shared" si="1"/>
        <v>0</v>
      </c>
      <c r="F31" s="139">
        <f>'[3]L09'!C112</f>
        <v>0</v>
      </c>
      <c r="G31" s="134">
        <f t="shared" si="2"/>
        <v>0</v>
      </c>
    </row>
    <row r="32" s="134" customFormat="1" ht="15" customHeight="1" spans="1:7">
      <c r="A32" s="134">
        <f t="shared" si="0"/>
        <v>5</v>
      </c>
      <c r="B32" s="138">
        <v>21218</v>
      </c>
      <c r="C32" s="138" t="s">
        <v>1864</v>
      </c>
      <c r="D32" s="139"/>
      <c r="E32" s="139">
        <f t="shared" si="1"/>
        <v>0</v>
      </c>
      <c r="F32" s="139">
        <f>'[3]L09'!C118</f>
        <v>0</v>
      </c>
      <c r="G32" s="134">
        <f t="shared" si="2"/>
        <v>0</v>
      </c>
    </row>
    <row r="33" s="134" customFormat="1" ht="15" customHeight="1" spans="1:7">
      <c r="A33" s="134">
        <f t="shared" si="0"/>
        <v>5</v>
      </c>
      <c r="B33" s="138">
        <v>21219</v>
      </c>
      <c r="C33" s="138" t="s">
        <v>1865</v>
      </c>
      <c r="D33" s="139"/>
      <c r="E33" s="139">
        <f t="shared" si="1"/>
        <v>0</v>
      </c>
      <c r="F33" s="139">
        <f>'[3]L09'!C121</f>
        <v>0</v>
      </c>
      <c r="G33" s="134">
        <f t="shared" si="2"/>
        <v>0</v>
      </c>
    </row>
    <row r="34" s="134" customFormat="1" ht="15" customHeight="1" spans="1:7">
      <c r="A34" s="134">
        <f t="shared" si="0"/>
        <v>5</v>
      </c>
      <c r="B34" s="138">
        <v>21298</v>
      </c>
      <c r="C34" s="138" t="s">
        <v>1849</v>
      </c>
      <c r="D34" s="139"/>
      <c r="E34" s="139">
        <f t="shared" si="1"/>
        <v>0</v>
      </c>
      <c r="F34" s="139">
        <f>'[3]L09'!C130</f>
        <v>0</v>
      </c>
      <c r="G34" s="134">
        <f t="shared" si="2"/>
        <v>0</v>
      </c>
    </row>
    <row r="35" s="134" customFormat="1" ht="15" customHeight="1" spans="1:7">
      <c r="A35" s="134">
        <f t="shared" si="0"/>
        <v>3</v>
      </c>
      <c r="B35" s="138">
        <v>213</v>
      </c>
      <c r="C35" s="141" t="s">
        <v>430</v>
      </c>
      <c r="D35" s="139">
        <f>SUM(D36:D44)</f>
        <v>6686</v>
      </c>
      <c r="E35" s="139">
        <f t="shared" si="1"/>
        <v>6686</v>
      </c>
      <c r="F35" s="139">
        <f>SUM(F36:F44)</f>
        <v>4317</v>
      </c>
      <c r="G35" s="134">
        <f t="shared" si="2"/>
        <v>1</v>
      </c>
    </row>
    <row r="36" s="134" customFormat="1" ht="15" customHeight="1" spans="1:7">
      <c r="A36" s="134">
        <f t="shared" si="0"/>
        <v>5</v>
      </c>
      <c r="B36" s="138">
        <v>21366</v>
      </c>
      <c r="C36" s="142" t="s">
        <v>1866</v>
      </c>
      <c r="D36" s="139"/>
      <c r="E36" s="139">
        <f t="shared" si="1"/>
        <v>0</v>
      </c>
      <c r="F36" s="139">
        <f>'[3]L09'!C134</f>
        <v>0</v>
      </c>
      <c r="G36" s="134">
        <f t="shared" si="2"/>
        <v>0</v>
      </c>
    </row>
    <row r="37" s="134" customFormat="1" ht="15" customHeight="1" spans="1:7">
      <c r="A37" s="134">
        <f t="shared" si="0"/>
        <v>5</v>
      </c>
      <c r="B37" s="138">
        <v>21367</v>
      </c>
      <c r="C37" s="142" t="s">
        <v>1867</v>
      </c>
      <c r="D37" s="139"/>
      <c r="E37" s="139">
        <f t="shared" si="1"/>
        <v>0</v>
      </c>
      <c r="F37" s="139">
        <f>'[3]L09'!C139</f>
        <v>0</v>
      </c>
      <c r="G37" s="134">
        <f t="shared" si="2"/>
        <v>0</v>
      </c>
    </row>
    <row r="38" s="134" customFormat="1" ht="15" customHeight="1" spans="1:7">
      <c r="A38" s="134">
        <f t="shared" ref="A38:A81" si="3">LEN(B38)</f>
        <v>5</v>
      </c>
      <c r="B38" s="138">
        <v>21369</v>
      </c>
      <c r="C38" s="142" t="s">
        <v>1868</v>
      </c>
      <c r="D38" s="139">
        <v>67</v>
      </c>
      <c r="E38" s="139">
        <f t="shared" si="1"/>
        <v>67</v>
      </c>
      <c r="F38" s="139">
        <f>'[3]L09'!C144</f>
        <v>67</v>
      </c>
      <c r="G38" s="134">
        <f t="shared" si="2"/>
        <v>1</v>
      </c>
    </row>
    <row r="39" s="134" customFormat="1" ht="15" customHeight="1" spans="1:7">
      <c r="A39" s="134">
        <f t="shared" si="3"/>
        <v>5</v>
      </c>
      <c r="B39" s="138">
        <v>21370</v>
      </c>
      <c r="C39" s="142" t="s">
        <v>1869</v>
      </c>
      <c r="D39" s="139"/>
      <c r="E39" s="139">
        <f t="shared" si="1"/>
        <v>0</v>
      </c>
      <c r="F39" s="139">
        <f>'[3]L09'!C149</f>
        <v>0</v>
      </c>
      <c r="G39" s="134">
        <f t="shared" ref="G39:G81" si="4">IF(AND(D39=0,E39=0,F39=0),0,1)</f>
        <v>0</v>
      </c>
    </row>
    <row r="40" s="134" customFormat="1" ht="15" customHeight="1" spans="1:7">
      <c r="A40" s="134">
        <f t="shared" si="3"/>
        <v>5</v>
      </c>
      <c r="B40" s="138">
        <v>21371</v>
      </c>
      <c r="C40" s="142" t="s">
        <v>1870</v>
      </c>
      <c r="D40" s="139"/>
      <c r="E40" s="139">
        <f t="shared" si="1"/>
        <v>0</v>
      </c>
      <c r="F40" s="139">
        <f>'[3]L09'!C152</f>
        <v>0</v>
      </c>
      <c r="G40" s="134">
        <f t="shared" si="4"/>
        <v>0</v>
      </c>
    </row>
    <row r="41" s="134" customFormat="1" ht="15" customHeight="1" spans="1:7">
      <c r="A41" s="134">
        <f t="shared" si="3"/>
        <v>5</v>
      </c>
      <c r="B41" s="138">
        <v>21372</v>
      </c>
      <c r="C41" s="142" t="s">
        <v>1871</v>
      </c>
      <c r="D41" s="139">
        <f>2968+3718-67</f>
        <v>6619</v>
      </c>
      <c r="E41" s="139">
        <f t="shared" si="1"/>
        <v>6619</v>
      </c>
      <c r="F41" s="139">
        <f>'[3]L09'!C157</f>
        <v>4235</v>
      </c>
      <c r="G41" s="134">
        <f t="shared" si="4"/>
        <v>1</v>
      </c>
    </row>
    <row r="42" s="134" customFormat="1" ht="15" customHeight="1" spans="1:7">
      <c r="A42" s="134">
        <f t="shared" si="3"/>
        <v>5</v>
      </c>
      <c r="B42" s="138">
        <v>21373</v>
      </c>
      <c r="C42" s="142" t="s">
        <v>1872</v>
      </c>
      <c r="D42" s="139"/>
      <c r="E42" s="139">
        <f t="shared" si="1"/>
        <v>0</v>
      </c>
      <c r="F42" s="139">
        <f>'[3]L09'!C161</f>
        <v>15</v>
      </c>
      <c r="G42" s="134">
        <f t="shared" si="4"/>
        <v>1</v>
      </c>
    </row>
    <row r="43" s="134" customFormat="1" ht="15" customHeight="1" spans="1:7">
      <c r="A43" s="134">
        <f t="shared" si="3"/>
        <v>5</v>
      </c>
      <c r="B43" s="138">
        <v>21374</v>
      </c>
      <c r="C43" s="142" t="s">
        <v>1873</v>
      </c>
      <c r="D43" s="139"/>
      <c r="E43" s="139">
        <f t="shared" si="1"/>
        <v>0</v>
      </c>
      <c r="F43" s="139">
        <f>'[3]L09'!C165</f>
        <v>0</v>
      </c>
      <c r="G43" s="134">
        <f t="shared" si="4"/>
        <v>0</v>
      </c>
    </row>
    <row r="44" s="134" customFormat="1" ht="15" customHeight="1" spans="1:7">
      <c r="A44" s="134">
        <f t="shared" si="3"/>
        <v>5</v>
      </c>
      <c r="B44" s="138">
        <v>21398</v>
      </c>
      <c r="C44" s="142" t="s">
        <v>1849</v>
      </c>
      <c r="D44" s="139"/>
      <c r="E44" s="139">
        <f t="shared" si="1"/>
        <v>0</v>
      </c>
      <c r="F44" s="139">
        <f>'[3]L09'!C168</f>
        <v>0</v>
      </c>
      <c r="G44" s="134">
        <f t="shared" si="4"/>
        <v>0</v>
      </c>
    </row>
    <row r="45" s="134" customFormat="1" ht="15" customHeight="1" spans="1:7">
      <c r="A45" s="134">
        <f t="shared" si="3"/>
        <v>3</v>
      </c>
      <c r="B45" s="138">
        <v>214</v>
      </c>
      <c r="C45" s="141" t="s">
        <v>488</v>
      </c>
      <c r="D45" s="139">
        <f>SUM(D46:D54)</f>
        <v>0</v>
      </c>
      <c r="E45" s="139">
        <f t="shared" si="1"/>
        <v>0</v>
      </c>
      <c r="F45" s="139">
        <f>SUM(F46:F54)</f>
        <v>0</v>
      </c>
      <c r="G45" s="134">
        <f t="shared" si="4"/>
        <v>0</v>
      </c>
    </row>
    <row r="46" s="134" customFormat="1" ht="15" customHeight="1" spans="1:7">
      <c r="A46" s="134">
        <f t="shared" si="3"/>
        <v>5</v>
      </c>
      <c r="B46" s="138">
        <v>21460</v>
      </c>
      <c r="C46" s="142" t="s">
        <v>1874</v>
      </c>
      <c r="D46" s="139"/>
      <c r="E46" s="139">
        <f t="shared" si="1"/>
        <v>0</v>
      </c>
      <c r="F46" s="139">
        <f>'[3]L09'!C173</f>
        <v>0</v>
      </c>
      <c r="G46" s="134">
        <f t="shared" si="4"/>
        <v>0</v>
      </c>
    </row>
    <row r="47" s="134" customFormat="1" ht="15" customHeight="1" spans="1:7">
      <c r="A47" s="134">
        <f t="shared" si="3"/>
        <v>5</v>
      </c>
      <c r="B47" s="138">
        <v>21462</v>
      </c>
      <c r="C47" s="142" t="s">
        <v>1875</v>
      </c>
      <c r="D47" s="139"/>
      <c r="E47" s="139">
        <f t="shared" si="1"/>
        <v>0</v>
      </c>
      <c r="F47" s="139">
        <f>'[3]L09'!C178</f>
        <v>0</v>
      </c>
      <c r="G47" s="134">
        <f t="shared" si="4"/>
        <v>0</v>
      </c>
    </row>
    <row r="48" s="134" customFormat="1" ht="15" customHeight="1" spans="1:7">
      <c r="A48" s="134">
        <f t="shared" si="3"/>
        <v>5</v>
      </c>
      <c r="B48" s="138">
        <v>21464</v>
      </c>
      <c r="C48" s="142" t="s">
        <v>1876</v>
      </c>
      <c r="D48" s="139"/>
      <c r="E48" s="139">
        <f t="shared" si="1"/>
        <v>0</v>
      </c>
      <c r="F48" s="139">
        <f>'[3]L09'!C183</f>
        <v>0</v>
      </c>
      <c r="G48" s="134">
        <f t="shared" si="4"/>
        <v>0</v>
      </c>
    </row>
    <row r="49" s="134" customFormat="1" ht="15" customHeight="1" spans="1:7 16366:16375">
      <c r="A49" s="134">
        <f t="shared" si="3"/>
        <v>5</v>
      </c>
      <c r="B49" s="138">
        <v>21468</v>
      </c>
      <c r="C49" s="142" t="s">
        <v>1877</v>
      </c>
      <c r="D49" s="139"/>
      <c r="E49" s="139">
        <f t="shared" si="1"/>
        <v>0</v>
      </c>
      <c r="F49" s="139">
        <f>'[3]L09'!C192</f>
        <v>0</v>
      </c>
      <c r="G49" s="134">
        <f t="shared" si="4"/>
        <v>0</v>
      </c>
    </row>
    <row r="50" s="134" customFormat="1" ht="15" customHeight="1" spans="1:7 16366:16375">
      <c r="A50" s="134">
        <f t="shared" si="3"/>
        <v>5</v>
      </c>
      <c r="B50" s="138">
        <v>21469</v>
      </c>
      <c r="C50" s="142" t="s">
        <v>1878</v>
      </c>
      <c r="D50" s="139"/>
      <c r="E50" s="139">
        <f t="shared" si="1"/>
        <v>0</v>
      </c>
      <c r="F50" s="139">
        <f>'[3]L09'!C199</f>
        <v>0</v>
      </c>
      <c r="G50" s="134">
        <f t="shared" si="4"/>
        <v>0</v>
      </c>
    </row>
    <row r="51" s="134" customFormat="1" ht="15" customHeight="1" spans="1:7 16366:16375">
      <c r="A51" s="134">
        <f t="shared" si="3"/>
        <v>5</v>
      </c>
      <c r="B51" s="138">
        <v>21470</v>
      </c>
      <c r="C51" s="142" t="s">
        <v>1879</v>
      </c>
      <c r="D51" s="139"/>
      <c r="E51" s="139">
        <f t="shared" si="1"/>
        <v>0</v>
      </c>
      <c r="F51" s="139">
        <f>'[3]L09'!C209</f>
        <v>0</v>
      </c>
      <c r="G51" s="134">
        <f t="shared" si="4"/>
        <v>0</v>
      </c>
    </row>
    <row r="52" s="134" customFormat="1" ht="15" customHeight="1" spans="1:7 16366:16375">
      <c r="A52" s="134">
        <f t="shared" si="3"/>
        <v>5</v>
      </c>
      <c r="B52" s="138">
        <v>21471</v>
      </c>
      <c r="C52" s="142" t="s">
        <v>1880</v>
      </c>
      <c r="D52" s="139"/>
      <c r="E52" s="139">
        <f t="shared" si="1"/>
        <v>0</v>
      </c>
      <c r="F52" s="139">
        <f>'[3]L09'!C212</f>
        <v>0</v>
      </c>
      <c r="G52" s="134">
        <f t="shared" si="4"/>
        <v>0</v>
      </c>
    </row>
    <row r="53" s="134" customFormat="1" ht="15" customHeight="1" spans="1:7 16366:16375">
      <c r="A53" s="134">
        <f t="shared" si="3"/>
        <v>5</v>
      </c>
      <c r="B53" s="138">
        <v>21472</v>
      </c>
      <c r="C53" s="142" t="s">
        <v>1881</v>
      </c>
      <c r="D53" s="139"/>
      <c r="E53" s="139">
        <f t="shared" si="1"/>
        <v>0</v>
      </c>
      <c r="F53" s="139">
        <f>'[3]L09'!C215</f>
        <v>0</v>
      </c>
      <c r="G53" s="134">
        <f t="shared" si="4"/>
        <v>0</v>
      </c>
    </row>
    <row r="54" s="134" customFormat="1" ht="15" customHeight="1" spans="1:7 16366:16375">
      <c r="A54" s="134">
        <f t="shared" si="3"/>
        <v>5</v>
      </c>
      <c r="B54" s="138">
        <v>21498</v>
      </c>
      <c r="C54" s="142" t="s">
        <v>1849</v>
      </c>
      <c r="D54" s="139"/>
      <c r="E54" s="139">
        <f t="shared" si="1"/>
        <v>0</v>
      </c>
      <c r="F54" s="139">
        <f>'[3]L09'!C216</f>
        <v>0</v>
      </c>
      <c r="G54" s="134">
        <f t="shared" si="4"/>
        <v>0</v>
      </c>
    </row>
    <row r="55" s="134" customFormat="1" ht="15" customHeight="1" spans="1:7 16366:16375">
      <c r="A55" s="134">
        <f t="shared" si="3"/>
        <v>3</v>
      </c>
      <c r="B55" s="138">
        <v>215</v>
      </c>
      <c r="C55" s="141" t="s">
        <v>501</v>
      </c>
      <c r="D55" s="139">
        <f>SUM(D56:D57)</f>
        <v>0</v>
      </c>
      <c r="E55" s="139">
        <f t="shared" si="1"/>
        <v>0</v>
      </c>
      <c r="F55" s="139">
        <f>SUM(F56:F57)</f>
        <v>0</v>
      </c>
      <c r="G55" s="134">
        <f t="shared" si="4"/>
        <v>0</v>
      </c>
    </row>
    <row r="56" s="134" customFormat="1" ht="15" customHeight="1" spans="1:7 16366:16375">
      <c r="A56" s="134">
        <f t="shared" si="3"/>
        <v>5</v>
      </c>
      <c r="B56" s="138">
        <v>21562</v>
      </c>
      <c r="C56" s="142" t="s">
        <v>1882</v>
      </c>
      <c r="D56" s="139"/>
      <c r="E56" s="139">
        <f t="shared" si="1"/>
        <v>0</v>
      </c>
      <c r="F56" s="139">
        <f>'[3]L09'!C223</f>
        <v>0</v>
      </c>
      <c r="G56" s="134">
        <f t="shared" si="4"/>
        <v>0</v>
      </c>
    </row>
    <row r="57" s="134" customFormat="1" ht="15" customHeight="1" spans="1:7 16366:16375">
      <c r="A57" s="134">
        <f t="shared" si="3"/>
        <v>5</v>
      </c>
      <c r="B57" s="138">
        <v>21598</v>
      </c>
      <c r="C57" s="142" t="s">
        <v>1849</v>
      </c>
      <c r="D57" s="139"/>
      <c r="E57" s="139">
        <f t="shared" si="1"/>
        <v>0</v>
      </c>
      <c r="F57" s="139">
        <f>'[3]L09'!C227</f>
        <v>0</v>
      </c>
      <c r="G57" s="134">
        <f t="shared" si="4"/>
        <v>0</v>
      </c>
    </row>
    <row r="58" s="134" customFormat="1" ht="15" customHeight="1" spans="1:7 16366:16375">
      <c r="A58" s="134">
        <f t="shared" si="3"/>
        <v>3</v>
      </c>
      <c r="B58" s="138">
        <v>217</v>
      </c>
      <c r="C58" s="141" t="s">
        <v>518</v>
      </c>
      <c r="D58" s="139">
        <f>D59</f>
        <v>0</v>
      </c>
      <c r="E58" s="139">
        <f t="shared" si="1"/>
        <v>0</v>
      </c>
      <c r="F58" s="139">
        <f>F59</f>
        <v>0</v>
      </c>
      <c r="G58" s="134">
        <f t="shared" si="4"/>
        <v>0</v>
      </c>
    </row>
    <row r="59" s="134" customFormat="1" ht="15" customHeight="1" spans="1:7 16366:16375">
      <c r="A59" s="134">
        <f t="shared" si="3"/>
        <v>5</v>
      </c>
      <c r="B59" s="138">
        <v>21704</v>
      </c>
      <c r="C59" s="142" t="s">
        <v>1398</v>
      </c>
      <c r="D59" s="139">
        <f>SUM(D60:D61)</f>
        <v>0</v>
      </c>
      <c r="E59" s="139">
        <f t="shared" si="1"/>
        <v>0</v>
      </c>
      <c r="F59" s="139">
        <f>SUM(F60:F61)</f>
        <v>0</v>
      </c>
      <c r="G59" s="134">
        <f t="shared" si="4"/>
        <v>0</v>
      </c>
    </row>
    <row r="60" customHeight="1" spans="1:7 16366:16375">
      <c r="A60" s="134">
        <f t="shared" si="3"/>
        <v>7</v>
      </c>
      <c r="B60" s="138">
        <v>2170402</v>
      </c>
      <c r="C60" s="142" t="s">
        <v>1883</v>
      </c>
      <c r="D60" s="139"/>
      <c r="E60" s="139">
        <f t="shared" si="1"/>
        <v>0</v>
      </c>
      <c r="F60" s="139">
        <f>'[3]L09'!C234</f>
        <v>0</v>
      </c>
      <c r="G60" s="134">
        <f t="shared" si="4"/>
        <v>0</v>
      </c>
      <c r="XEL60" s="76"/>
      <c r="XEM60" s="76"/>
      <c r="XEN60" s="76"/>
      <c r="XEO60" s="76"/>
      <c r="XEP60" s="76"/>
      <c r="XEQ60" s="76"/>
      <c r="XER60" s="76"/>
      <c r="XES60" s="76"/>
      <c r="XET60" s="76"/>
      <c r="XEU60" s="76"/>
    </row>
    <row r="61" customHeight="1" spans="1:7 16366:16375">
      <c r="A61" s="134">
        <f t="shared" si="3"/>
        <v>7</v>
      </c>
      <c r="B61" s="138">
        <v>2170403</v>
      </c>
      <c r="C61" s="142" t="s">
        <v>1884</v>
      </c>
      <c r="D61" s="139"/>
      <c r="E61" s="139">
        <f t="shared" si="1"/>
        <v>0</v>
      </c>
      <c r="F61" s="139">
        <f>'[3]L09'!C235</f>
        <v>0</v>
      </c>
      <c r="G61" s="134">
        <f t="shared" si="4"/>
        <v>0</v>
      </c>
      <c r="XEL61" s="76"/>
      <c r="XEM61" s="76"/>
      <c r="XEN61" s="76"/>
      <c r="XEO61" s="76"/>
      <c r="XEP61" s="76"/>
      <c r="XEQ61" s="76"/>
      <c r="XER61" s="76"/>
      <c r="XES61" s="76"/>
      <c r="XET61" s="76"/>
      <c r="XEU61" s="76"/>
    </row>
    <row r="62" customHeight="1" spans="1:7 16366:16375">
      <c r="A62" s="134">
        <f t="shared" si="3"/>
        <v>3</v>
      </c>
      <c r="B62" s="138">
        <v>220</v>
      </c>
      <c r="C62" s="141" t="s">
        <v>525</v>
      </c>
      <c r="D62" s="139">
        <f>D63</f>
        <v>0</v>
      </c>
      <c r="E62" s="139">
        <f t="shared" si="1"/>
        <v>0</v>
      </c>
      <c r="F62" s="139">
        <f t="shared" ref="F62:F66" si="5">F63</f>
        <v>0</v>
      </c>
      <c r="G62" s="134">
        <f t="shared" si="4"/>
        <v>0</v>
      </c>
      <c r="XEL62" s="76"/>
      <c r="XEM62" s="76"/>
      <c r="XEN62" s="76"/>
      <c r="XEO62" s="76"/>
      <c r="XEP62" s="76"/>
      <c r="XEQ62" s="76"/>
      <c r="XER62" s="76"/>
      <c r="XES62" s="76"/>
      <c r="XET62" s="76"/>
      <c r="XEU62" s="76"/>
    </row>
    <row r="63" customHeight="1" spans="1:7 16366:16375">
      <c r="A63" s="134">
        <f t="shared" si="3"/>
        <v>5</v>
      </c>
      <c r="B63" s="138">
        <v>22006</v>
      </c>
      <c r="C63" s="142" t="s">
        <v>1885</v>
      </c>
      <c r="D63" s="139"/>
      <c r="E63" s="139">
        <f t="shared" si="1"/>
        <v>0</v>
      </c>
      <c r="F63" s="139">
        <f>'[3]L09'!C237</f>
        <v>0</v>
      </c>
      <c r="G63" s="134">
        <f t="shared" si="4"/>
        <v>0</v>
      </c>
      <c r="XEL63" s="76"/>
      <c r="XEM63" s="76"/>
      <c r="XEN63" s="76"/>
      <c r="XEO63" s="76"/>
      <c r="XEP63" s="76"/>
      <c r="XEQ63" s="76"/>
      <c r="XER63" s="76"/>
      <c r="XES63" s="76"/>
      <c r="XET63" s="76"/>
      <c r="XEU63" s="76"/>
    </row>
    <row r="64" customHeight="1" spans="1:7 16366:16375">
      <c r="A64" s="134">
        <f t="shared" si="3"/>
        <v>3</v>
      </c>
      <c r="B64" s="138">
        <v>221</v>
      </c>
      <c r="C64" s="141" t="s">
        <v>534</v>
      </c>
      <c r="D64" s="139">
        <f>D65</f>
        <v>0</v>
      </c>
      <c r="E64" s="139">
        <f t="shared" si="1"/>
        <v>0</v>
      </c>
      <c r="F64" s="139">
        <f t="shared" si="5"/>
        <v>0</v>
      </c>
      <c r="G64" s="134">
        <f t="shared" si="4"/>
        <v>0</v>
      </c>
      <c r="XEL64" s="76"/>
      <c r="XEM64" s="76"/>
      <c r="XEN64" s="76"/>
      <c r="XEO64" s="76"/>
      <c r="XEP64" s="76"/>
      <c r="XEQ64" s="76"/>
      <c r="XER64" s="76"/>
      <c r="XES64" s="76"/>
      <c r="XET64" s="76"/>
      <c r="XEU64" s="76"/>
    </row>
    <row r="65" customHeight="1" spans="1:7 16366:16375">
      <c r="A65" s="134">
        <f t="shared" si="3"/>
        <v>5</v>
      </c>
      <c r="B65" s="138">
        <v>22198</v>
      </c>
      <c r="C65" s="142" t="s">
        <v>1849</v>
      </c>
      <c r="D65" s="139"/>
      <c r="E65" s="139">
        <f t="shared" si="1"/>
        <v>0</v>
      </c>
      <c r="F65" s="139">
        <f>'[3]L09'!C241</f>
        <v>0</v>
      </c>
      <c r="G65" s="134">
        <f t="shared" si="4"/>
        <v>0</v>
      </c>
      <c r="XEL65" s="76"/>
      <c r="XEM65" s="76"/>
      <c r="XEN65" s="76"/>
      <c r="XEO65" s="76"/>
      <c r="XEP65" s="76"/>
      <c r="XEQ65" s="76"/>
      <c r="XER65" s="76"/>
      <c r="XES65" s="76"/>
      <c r="XET65" s="76"/>
      <c r="XEU65" s="76"/>
    </row>
    <row r="66" customHeight="1" spans="1:7 16366:16375">
      <c r="A66" s="134">
        <f t="shared" si="3"/>
        <v>3</v>
      </c>
      <c r="B66" s="138">
        <v>222</v>
      </c>
      <c r="C66" s="141" t="s">
        <v>546</v>
      </c>
      <c r="D66" s="139">
        <f>D67</f>
        <v>0</v>
      </c>
      <c r="E66" s="139">
        <f t="shared" si="1"/>
        <v>0</v>
      </c>
      <c r="F66" s="139">
        <f t="shared" si="5"/>
        <v>0</v>
      </c>
      <c r="G66" s="134">
        <f t="shared" si="4"/>
        <v>0</v>
      </c>
      <c r="XEL66" s="76"/>
      <c r="XEM66" s="76"/>
      <c r="XEN66" s="76"/>
      <c r="XEO66" s="76"/>
      <c r="XEP66" s="76"/>
      <c r="XEQ66" s="76"/>
      <c r="XER66" s="76"/>
      <c r="XES66" s="76"/>
      <c r="XET66" s="76"/>
      <c r="XEU66" s="76"/>
    </row>
    <row r="67" customHeight="1" spans="1:7 16366:16375">
      <c r="A67" s="134">
        <f t="shared" si="3"/>
        <v>5</v>
      </c>
      <c r="B67" s="138">
        <v>22298</v>
      </c>
      <c r="C67" s="142" t="s">
        <v>1849</v>
      </c>
      <c r="D67" s="139"/>
      <c r="E67" s="139">
        <f t="shared" si="1"/>
        <v>0</v>
      </c>
      <c r="F67" s="139">
        <f>'[3]L09'!C245</f>
        <v>0</v>
      </c>
      <c r="G67" s="134">
        <f t="shared" si="4"/>
        <v>0</v>
      </c>
      <c r="XEL67" s="76"/>
      <c r="XEM67" s="76"/>
      <c r="XEN67" s="76"/>
      <c r="XEO67" s="76"/>
      <c r="XEP67" s="76"/>
      <c r="XEQ67" s="76"/>
      <c r="XER67" s="76"/>
      <c r="XES67" s="76"/>
      <c r="XET67" s="76"/>
      <c r="XEU67" s="76"/>
    </row>
    <row r="68" customHeight="1" spans="1:7 16366:16375">
      <c r="A68" s="134">
        <f t="shared" si="3"/>
        <v>3</v>
      </c>
      <c r="B68" s="138">
        <v>224</v>
      </c>
      <c r="C68" s="141" t="s">
        <v>553</v>
      </c>
      <c r="D68" s="139">
        <f>D69</f>
        <v>0</v>
      </c>
      <c r="E68" s="139">
        <f t="shared" si="1"/>
        <v>0</v>
      </c>
      <c r="F68" s="139">
        <f>F69</f>
        <v>0</v>
      </c>
      <c r="G68" s="134">
        <f t="shared" si="4"/>
        <v>0</v>
      </c>
      <c r="XEL68" s="76"/>
      <c r="XEM68" s="76"/>
      <c r="XEN68" s="76"/>
      <c r="XEO68" s="76"/>
      <c r="XEP68" s="76"/>
      <c r="XEQ68" s="76"/>
      <c r="XER68" s="76"/>
      <c r="XES68" s="76"/>
      <c r="XET68" s="76"/>
      <c r="XEU68" s="76"/>
    </row>
    <row r="69" customHeight="1" spans="1:7 16366:16375">
      <c r="A69" s="134">
        <f t="shared" si="3"/>
        <v>5</v>
      </c>
      <c r="B69" s="138">
        <v>22498</v>
      </c>
      <c r="C69" s="142" t="s">
        <v>1886</v>
      </c>
      <c r="D69" s="139"/>
      <c r="E69" s="139">
        <f t="shared" ref="E69:E81" si="6">SUM(D69:D69)</f>
        <v>0</v>
      </c>
      <c r="F69" s="139">
        <f>'[3]L09'!C249</f>
        <v>0</v>
      </c>
      <c r="G69" s="134">
        <f t="shared" si="4"/>
        <v>0</v>
      </c>
      <c r="XEL69" s="76"/>
      <c r="XEM69" s="76"/>
      <c r="XEN69" s="76"/>
      <c r="XEO69" s="76"/>
      <c r="XEP69" s="76"/>
      <c r="XEQ69" s="76"/>
      <c r="XER69" s="76"/>
      <c r="XES69" s="76"/>
      <c r="XET69" s="76"/>
      <c r="XEU69" s="76"/>
    </row>
    <row r="70" customHeight="1" spans="1:7 16366:16375">
      <c r="A70" s="134">
        <f t="shared" si="3"/>
        <v>3</v>
      </c>
      <c r="B70" s="138">
        <v>229</v>
      </c>
      <c r="C70" s="141" t="s">
        <v>1629</v>
      </c>
      <c r="D70" s="139">
        <f>SUM(D71:D76)</f>
        <v>15990</v>
      </c>
      <c r="E70" s="139">
        <f>SUM(E71:E76)</f>
        <v>109290</v>
      </c>
      <c r="F70" s="139">
        <f>SUM(F71:F76)</f>
        <v>95111</v>
      </c>
      <c r="G70" s="134">
        <f t="shared" si="4"/>
        <v>1</v>
      </c>
      <c r="XEL70" s="76"/>
      <c r="XEM70" s="76"/>
      <c r="XEN70" s="76"/>
      <c r="XEO70" s="76"/>
      <c r="XEP70" s="76"/>
      <c r="XEQ70" s="76"/>
      <c r="XER70" s="76"/>
      <c r="XES70" s="76"/>
      <c r="XET70" s="76"/>
      <c r="XEU70" s="76"/>
    </row>
    <row r="71" customHeight="1" spans="1:7 16366:16375">
      <c r="A71" s="134">
        <f t="shared" si="3"/>
        <v>5</v>
      </c>
      <c r="B71" s="138">
        <v>22904</v>
      </c>
      <c r="C71" s="142" t="s">
        <v>1887</v>
      </c>
      <c r="D71" s="139"/>
      <c r="E71" s="139">
        <v>93300</v>
      </c>
      <c r="F71" s="139">
        <f>'[3]L09'!C254</f>
        <v>93300</v>
      </c>
      <c r="G71" s="134">
        <f t="shared" si="4"/>
        <v>1</v>
      </c>
      <c r="XEL71" s="76"/>
      <c r="XEM71" s="76"/>
      <c r="XEN71" s="76"/>
      <c r="XEO71" s="76"/>
      <c r="XEP71" s="76"/>
      <c r="XEQ71" s="76"/>
      <c r="XER71" s="76"/>
      <c r="XES71" s="76"/>
      <c r="XET71" s="76"/>
      <c r="XEU71" s="76"/>
    </row>
    <row r="72" customHeight="1" spans="1:7 16366:16375">
      <c r="A72" s="134">
        <f t="shared" si="3"/>
        <v>5</v>
      </c>
      <c r="B72" s="138">
        <v>22908</v>
      </c>
      <c r="C72" s="142" t="s">
        <v>1888</v>
      </c>
      <c r="D72" s="139"/>
      <c r="E72" s="139">
        <f t="shared" si="6"/>
        <v>0</v>
      </c>
      <c r="F72" s="139">
        <f>'[3]L09'!C258</f>
        <v>0</v>
      </c>
      <c r="G72" s="134">
        <f t="shared" si="4"/>
        <v>0</v>
      </c>
      <c r="XEL72" s="76"/>
      <c r="XEM72" s="76"/>
      <c r="XEN72" s="76"/>
      <c r="XEO72" s="76"/>
      <c r="XEP72" s="76"/>
      <c r="XEQ72" s="76"/>
      <c r="XER72" s="76"/>
      <c r="XES72" s="76"/>
      <c r="XET72" s="76"/>
      <c r="XEU72" s="76"/>
    </row>
    <row r="73" customHeight="1" spans="1:7 16366:16375">
      <c r="A73" s="134">
        <f t="shared" si="3"/>
        <v>5</v>
      </c>
      <c r="B73" s="138">
        <v>22909</v>
      </c>
      <c r="C73" s="142" t="s">
        <v>1889</v>
      </c>
      <c r="D73" s="139"/>
      <c r="E73" s="139">
        <f t="shared" si="6"/>
        <v>0</v>
      </c>
      <c r="F73" s="139">
        <f>'[3]L09'!C267</f>
        <v>0</v>
      </c>
      <c r="G73" s="134">
        <f t="shared" si="4"/>
        <v>0</v>
      </c>
      <c r="XEL73" s="76"/>
      <c r="XEM73" s="76"/>
      <c r="XEN73" s="76"/>
      <c r="XEO73" s="76"/>
      <c r="XEP73" s="76"/>
      <c r="XEQ73" s="76"/>
      <c r="XER73" s="76"/>
      <c r="XES73" s="76"/>
      <c r="XET73" s="76"/>
      <c r="XEU73" s="76"/>
    </row>
    <row r="74" customHeight="1" spans="1:7 16366:16375">
      <c r="A74" s="134">
        <f t="shared" si="3"/>
        <v>5</v>
      </c>
      <c r="B74" s="138">
        <v>22910</v>
      </c>
      <c r="C74" s="142" t="s">
        <v>1890</v>
      </c>
      <c r="D74" s="139"/>
      <c r="E74" s="139">
        <f t="shared" si="6"/>
        <v>0</v>
      </c>
      <c r="F74" s="139">
        <f>'[3]L09'!C269</f>
        <v>0</v>
      </c>
      <c r="G74" s="134">
        <f t="shared" si="4"/>
        <v>0</v>
      </c>
      <c r="XEL74" s="76"/>
      <c r="XEM74" s="76"/>
      <c r="XEN74" s="76"/>
      <c r="XEO74" s="76"/>
      <c r="XEP74" s="76"/>
      <c r="XEQ74" s="76"/>
      <c r="XER74" s="76"/>
      <c r="XES74" s="76"/>
      <c r="XET74" s="76"/>
      <c r="XEU74" s="76"/>
    </row>
    <row r="75" customHeight="1" spans="1:7 16366:16375">
      <c r="A75" s="134">
        <f t="shared" si="3"/>
        <v>5</v>
      </c>
      <c r="B75" s="138">
        <v>22960</v>
      </c>
      <c r="C75" s="142" t="s">
        <v>1891</v>
      </c>
      <c r="D75" s="139">
        <v>15990</v>
      </c>
      <c r="E75" s="139">
        <f t="shared" si="6"/>
        <v>15990</v>
      </c>
      <c r="F75" s="139">
        <f>'[3]L09'!C271</f>
        <v>1811</v>
      </c>
      <c r="G75" s="134">
        <f t="shared" si="4"/>
        <v>1</v>
      </c>
      <c r="XEL75" s="76"/>
      <c r="XEM75" s="76"/>
      <c r="XEN75" s="76"/>
      <c r="XEO75" s="76"/>
      <c r="XEP75" s="76"/>
      <c r="XEQ75" s="76"/>
      <c r="XER75" s="76"/>
      <c r="XES75" s="76"/>
      <c r="XET75" s="76"/>
      <c r="XEU75" s="76"/>
    </row>
    <row r="76" customHeight="1" spans="1:7 16366:16375">
      <c r="A76" s="134">
        <f t="shared" si="3"/>
        <v>5</v>
      </c>
      <c r="B76" s="138">
        <v>22998</v>
      </c>
      <c r="C76" s="142" t="s">
        <v>1892</v>
      </c>
      <c r="D76" s="139"/>
      <c r="E76" s="139">
        <f t="shared" si="6"/>
        <v>0</v>
      </c>
      <c r="F76" s="139">
        <f>'[3]L09'!C283</f>
        <v>0</v>
      </c>
      <c r="G76" s="134">
        <f t="shared" si="4"/>
        <v>0</v>
      </c>
      <c r="XEL76" s="76"/>
      <c r="XEM76" s="76"/>
      <c r="XEN76" s="76"/>
      <c r="XEO76" s="76"/>
      <c r="XEP76" s="76"/>
      <c r="XEQ76" s="76"/>
      <c r="XER76" s="76"/>
      <c r="XES76" s="76"/>
      <c r="XET76" s="76"/>
      <c r="XEU76" s="76"/>
    </row>
    <row r="77" customHeight="1" spans="1:7 16366:16375">
      <c r="A77" s="134">
        <f t="shared" si="3"/>
        <v>3</v>
      </c>
      <c r="B77" s="138">
        <v>232</v>
      </c>
      <c r="C77" s="141" t="s">
        <v>573</v>
      </c>
      <c r="D77" s="139">
        <v>22000</v>
      </c>
      <c r="E77" s="139">
        <f t="shared" si="6"/>
        <v>22000</v>
      </c>
      <c r="F77" s="139">
        <f>'[3]L09'!C285</f>
        <v>15735</v>
      </c>
      <c r="G77" s="134">
        <f t="shared" si="4"/>
        <v>1</v>
      </c>
      <c r="XEL77" s="76"/>
      <c r="XEM77" s="76"/>
      <c r="XEN77" s="76"/>
      <c r="XEO77" s="76"/>
      <c r="XEP77" s="76"/>
      <c r="XEQ77" s="76"/>
      <c r="XER77" s="76"/>
      <c r="XES77" s="76"/>
      <c r="XET77" s="76"/>
      <c r="XEU77" s="76"/>
    </row>
    <row r="78" customHeight="1" spans="1:7 16366:16375">
      <c r="A78" s="134">
        <f t="shared" si="3"/>
        <v>3</v>
      </c>
      <c r="B78" s="138">
        <v>233</v>
      </c>
      <c r="C78" s="141" t="s">
        <v>1558</v>
      </c>
      <c r="D78" s="139"/>
      <c r="E78" s="139">
        <f t="shared" si="6"/>
        <v>0</v>
      </c>
      <c r="F78" s="139">
        <f>'[3]L09'!C302</f>
        <v>0</v>
      </c>
      <c r="G78" s="134">
        <f t="shared" si="4"/>
        <v>0</v>
      </c>
      <c r="XEL78" s="76"/>
      <c r="XEM78" s="76"/>
      <c r="XEN78" s="76"/>
      <c r="XEO78" s="76"/>
      <c r="XEP78" s="76"/>
      <c r="XEQ78" s="76"/>
      <c r="XER78" s="76"/>
      <c r="XES78" s="76"/>
      <c r="XET78" s="76"/>
      <c r="XEU78" s="76"/>
    </row>
    <row r="79" customHeight="1" spans="1:7 16366:16375">
      <c r="A79" s="134">
        <f t="shared" si="3"/>
        <v>3</v>
      </c>
      <c r="B79" s="138">
        <v>234</v>
      </c>
      <c r="C79" s="140" t="s">
        <v>1893</v>
      </c>
      <c r="D79" s="139">
        <f>SUM(D80:D81)</f>
        <v>0</v>
      </c>
      <c r="E79" s="139">
        <f t="shared" si="6"/>
        <v>0</v>
      </c>
      <c r="F79" s="139">
        <f>SUM(F80:F81)</f>
        <v>0</v>
      </c>
      <c r="G79" s="134">
        <f t="shared" si="4"/>
        <v>0</v>
      </c>
      <c r="XEL79" s="76"/>
      <c r="XEM79" s="76"/>
      <c r="XEN79" s="76"/>
      <c r="XEO79" s="76"/>
      <c r="XEP79" s="76"/>
      <c r="XEQ79" s="76"/>
      <c r="XER79" s="76"/>
      <c r="XES79" s="76"/>
      <c r="XET79" s="76"/>
      <c r="XEU79" s="76"/>
    </row>
    <row r="80" customHeight="1" spans="1:7 16366:16375">
      <c r="A80" s="134">
        <f t="shared" si="3"/>
        <v>5</v>
      </c>
      <c r="B80" s="138">
        <v>23401</v>
      </c>
      <c r="C80" s="138" t="s">
        <v>1589</v>
      </c>
      <c r="D80" s="139"/>
      <c r="E80" s="139">
        <f t="shared" si="6"/>
        <v>0</v>
      </c>
      <c r="F80" s="139">
        <f>'[3]L09'!C320</f>
        <v>0</v>
      </c>
      <c r="G80" s="134">
        <f t="shared" si="4"/>
        <v>0</v>
      </c>
      <c r="XEL80" s="76"/>
      <c r="XEM80" s="76"/>
      <c r="XEN80" s="76"/>
      <c r="XEO80" s="76"/>
      <c r="XEP80" s="76"/>
      <c r="XEQ80" s="76"/>
      <c r="XER80" s="76"/>
      <c r="XES80" s="76"/>
      <c r="XET80" s="76"/>
      <c r="XEU80" s="76"/>
    </row>
    <row r="81" customHeight="1" spans="1:7 16366:16375">
      <c r="A81" s="134">
        <f t="shared" si="3"/>
        <v>5</v>
      </c>
      <c r="B81" s="138">
        <v>23402</v>
      </c>
      <c r="C81" s="138" t="s">
        <v>1894</v>
      </c>
      <c r="D81" s="139"/>
      <c r="E81" s="139">
        <f t="shared" si="6"/>
        <v>0</v>
      </c>
      <c r="F81" s="139">
        <f>'[3]L09'!C333</f>
        <v>0</v>
      </c>
      <c r="G81" s="134">
        <f t="shared" si="4"/>
        <v>0</v>
      </c>
      <c r="XEL81" s="76"/>
      <c r="XEM81" s="76"/>
      <c r="XEN81" s="76"/>
      <c r="XEO81" s="76"/>
      <c r="XEP81" s="76"/>
      <c r="XEQ81" s="76"/>
      <c r="XER81" s="76"/>
      <c r="XES81" s="76"/>
      <c r="XET81" s="76"/>
      <c r="XEU81" s="76"/>
    </row>
  </sheetData>
  <mergeCells count="7">
    <mergeCell ref="B1:F1"/>
    <mergeCell ref="B2:F2"/>
    <mergeCell ref="B3:B4"/>
    <mergeCell ref="C3:C4"/>
    <mergeCell ref="D3:D4"/>
    <mergeCell ref="E3:E4"/>
    <mergeCell ref="F3:F4"/>
  </mergeCells>
  <dataValidations count="1">
    <dataValidation type="decimal" operator="between" allowBlank="1" showInputMessage="1" showErrorMessage="1" sqref="D5:F81">
      <formula1>-99999999999999</formula1>
      <formula2>99999999999999</formula2>
    </dataValidation>
  </dataValidations>
  <pageMargins left="0.751388888888889" right="0.751388888888889" top="0.550694444444444" bottom="0.550694444444444" header="0.5" footer="0.5"/>
  <pageSetup paperSize="9" scale="93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1"/>
  <sheetViews>
    <sheetView topLeftCell="B1" workbookViewId="0">
      <selection activeCell="D18" sqref="D18"/>
    </sheetView>
  </sheetViews>
  <sheetFormatPr defaultColWidth="12.1833333333333" defaultRowHeight="19.8" customHeight="1"/>
  <cols>
    <col min="1" max="1" width="3.625" style="76" hidden="1" customWidth="1"/>
    <col min="2" max="2" width="9.15833333333333" style="134" customWidth="1"/>
    <col min="3" max="3" width="69.125" style="134" customWidth="1"/>
    <col min="4" max="6" width="17.25" style="135" customWidth="1"/>
    <col min="7" max="7" width="12.1833333333333" style="134" hidden="1" customWidth="1"/>
    <col min="8" max="247" width="12.1833333333333" style="134" customWidth="1"/>
    <col min="248" max="16375" width="12.1833333333333" style="134"/>
    <col min="16376" max="16384" width="12.1833333333333" style="76"/>
  </cols>
  <sheetData>
    <row r="1" s="134" customFormat="1" ht="28" customHeight="1" spans="1:7">
      <c r="B1" s="95" t="s">
        <v>1895</v>
      </c>
      <c r="C1" s="95"/>
      <c r="D1" s="95"/>
      <c r="E1" s="95"/>
      <c r="F1" s="95"/>
    </row>
    <row r="2" s="134" customFormat="1" ht="16.95" customHeight="1" spans="1:7">
      <c r="B2" s="96" t="s">
        <v>136</v>
      </c>
      <c r="C2" s="96"/>
      <c r="D2" s="97"/>
      <c r="E2" s="97"/>
      <c r="F2" s="97"/>
    </row>
    <row r="3" s="134" customFormat="1" ht="15" customHeight="1" spans="1:7">
      <c r="B3" s="136" t="s">
        <v>137</v>
      </c>
      <c r="C3" s="136" t="s">
        <v>138</v>
      </c>
      <c r="D3" s="136" t="s">
        <v>36</v>
      </c>
      <c r="E3" s="136" t="s">
        <v>37</v>
      </c>
      <c r="F3" s="136" t="s">
        <v>38</v>
      </c>
    </row>
    <row r="4" s="134" customFormat="1" ht="15" customHeight="1" spans="1:7">
      <c r="B4" s="137"/>
      <c r="C4" s="137"/>
      <c r="D4" s="137"/>
      <c r="E4" s="137"/>
      <c r="F4" s="137"/>
    </row>
    <row r="5" s="134" customFormat="1" ht="15" customHeight="1" spans="1:7">
      <c r="A5" s="134">
        <f t="shared" ref="A5:A68" si="0">LEN(B5)</f>
        <v>0</v>
      </c>
      <c r="B5" s="138"/>
      <c r="C5" s="136" t="s">
        <v>1751</v>
      </c>
      <c r="D5" s="139">
        <f t="shared" ref="D5:F5" si="1">SUM(D6,D8,D11,D15,D17,D19,D23,D35,D45,D55,D58,D62,D64,D66,D68,D70,D77,D78,D79)</f>
        <v>109350</v>
      </c>
      <c r="E5" s="139">
        <f t="shared" si="1"/>
        <v>202650</v>
      </c>
      <c r="F5" s="139">
        <f t="shared" si="1"/>
        <v>175103</v>
      </c>
    </row>
    <row r="6" s="134" customFormat="1" ht="15" customHeight="1" spans="1:7">
      <c r="A6" s="134">
        <f t="shared" si="0"/>
        <v>3</v>
      </c>
      <c r="B6" s="138">
        <v>205</v>
      </c>
      <c r="C6" s="140" t="s">
        <v>232</v>
      </c>
      <c r="D6" s="139">
        <f>D7</f>
        <v>0</v>
      </c>
      <c r="E6" s="139">
        <f t="shared" ref="E6:E69" si="2">SUM(D6:D6)</f>
        <v>0</v>
      </c>
      <c r="F6" s="139">
        <f>F7</f>
        <v>0</v>
      </c>
      <c r="G6" s="134">
        <f t="shared" ref="G6:G69" si="3">IF(AND(D6=0,E6=0,F6=0),0,1)</f>
        <v>0</v>
      </c>
    </row>
    <row r="7" s="134" customFormat="1" ht="15" customHeight="1" spans="1:7">
      <c r="A7" s="134">
        <f t="shared" si="0"/>
        <v>5</v>
      </c>
      <c r="B7" s="138">
        <v>20598</v>
      </c>
      <c r="C7" s="138" t="s">
        <v>1849</v>
      </c>
      <c r="D7" s="139"/>
      <c r="E7" s="139">
        <f t="shared" si="2"/>
        <v>0</v>
      </c>
      <c r="F7" s="139">
        <f>'[3]L09'!C7</f>
        <v>0</v>
      </c>
      <c r="G7" s="134">
        <f t="shared" si="3"/>
        <v>0</v>
      </c>
    </row>
    <row r="8" s="134" customFormat="1" ht="15" customHeight="1" spans="1:7">
      <c r="A8" s="134">
        <f t="shared" si="0"/>
        <v>3</v>
      </c>
      <c r="B8" s="138">
        <v>206</v>
      </c>
      <c r="C8" s="141" t="s">
        <v>262</v>
      </c>
      <c r="D8" s="139">
        <f>SUM(D9:D10)</f>
        <v>0</v>
      </c>
      <c r="E8" s="139">
        <f t="shared" si="2"/>
        <v>0</v>
      </c>
      <c r="F8" s="139">
        <f>F9+F10</f>
        <v>0</v>
      </c>
      <c r="G8" s="134">
        <f t="shared" si="3"/>
        <v>0</v>
      </c>
    </row>
    <row r="9" s="134" customFormat="1" ht="15" customHeight="1" spans="1:7">
      <c r="A9" s="134">
        <f t="shared" si="0"/>
        <v>5</v>
      </c>
      <c r="B9" s="138">
        <v>20610</v>
      </c>
      <c r="C9" s="142" t="s">
        <v>1850</v>
      </c>
      <c r="D9" s="139"/>
      <c r="E9" s="139">
        <f t="shared" si="2"/>
        <v>0</v>
      </c>
      <c r="F9" s="139">
        <f>'[3]L09'!C14</f>
        <v>0</v>
      </c>
      <c r="G9" s="134">
        <f t="shared" si="3"/>
        <v>0</v>
      </c>
    </row>
    <row r="10" s="134" customFormat="1" ht="15" customHeight="1" spans="1:7">
      <c r="A10" s="134">
        <f t="shared" si="0"/>
        <v>5</v>
      </c>
      <c r="B10" s="138">
        <v>20698</v>
      </c>
      <c r="C10" s="142" t="s">
        <v>1849</v>
      </c>
      <c r="D10" s="139"/>
      <c r="E10" s="139">
        <f t="shared" si="2"/>
        <v>0</v>
      </c>
      <c r="F10" s="139">
        <f>'[3]L09'!C21</f>
        <v>0</v>
      </c>
      <c r="G10" s="134">
        <f t="shared" si="3"/>
        <v>0</v>
      </c>
    </row>
    <row r="11" s="134" customFormat="1" ht="15" customHeight="1" spans="1:7">
      <c r="A11" s="134">
        <f t="shared" si="0"/>
        <v>3</v>
      </c>
      <c r="B11" s="138">
        <v>207</v>
      </c>
      <c r="C11" s="141" t="s">
        <v>277</v>
      </c>
      <c r="D11" s="139">
        <f>SUM(D12:D14)</f>
        <v>4</v>
      </c>
      <c r="E11" s="139">
        <f t="shared" si="2"/>
        <v>4</v>
      </c>
      <c r="F11" s="139">
        <f>SUM(F12:F14)</f>
        <v>3</v>
      </c>
      <c r="G11" s="134">
        <f t="shared" si="3"/>
        <v>1</v>
      </c>
    </row>
    <row r="12" s="134" customFormat="1" ht="15" customHeight="1" spans="1:7">
      <c r="A12" s="134">
        <f t="shared" si="0"/>
        <v>5</v>
      </c>
      <c r="B12" s="138">
        <v>20707</v>
      </c>
      <c r="C12" s="142" t="s">
        <v>1851</v>
      </c>
      <c r="D12" s="139">
        <v>4</v>
      </c>
      <c r="E12" s="139">
        <f t="shared" si="2"/>
        <v>4</v>
      </c>
      <c r="F12" s="139">
        <f>'[3]L09'!C29</f>
        <v>3</v>
      </c>
      <c r="G12" s="134">
        <f t="shared" si="3"/>
        <v>1</v>
      </c>
    </row>
    <row r="13" s="134" customFormat="1" ht="15" customHeight="1" spans="1:7">
      <c r="A13" s="134">
        <f t="shared" si="0"/>
        <v>5</v>
      </c>
      <c r="B13" s="138">
        <v>20709</v>
      </c>
      <c r="C13" s="142" t="s">
        <v>1852</v>
      </c>
      <c r="D13" s="139"/>
      <c r="E13" s="139">
        <f t="shared" si="2"/>
        <v>0</v>
      </c>
      <c r="F13" s="139">
        <f>'[3]L09'!C35</f>
        <v>0</v>
      </c>
      <c r="G13" s="134">
        <f t="shared" si="3"/>
        <v>0</v>
      </c>
    </row>
    <row r="14" s="134" customFormat="1" ht="15" customHeight="1" spans="1:7">
      <c r="A14" s="134">
        <f t="shared" si="0"/>
        <v>5</v>
      </c>
      <c r="B14" s="138">
        <v>20710</v>
      </c>
      <c r="C14" s="142" t="s">
        <v>1853</v>
      </c>
      <c r="D14" s="139"/>
      <c r="E14" s="139">
        <f t="shared" si="2"/>
        <v>0</v>
      </c>
      <c r="F14" s="139">
        <f>'[3]L09'!C41</f>
        <v>0</v>
      </c>
      <c r="G14" s="134">
        <f t="shared" si="3"/>
        <v>0</v>
      </c>
    </row>
    <row r="15" s="134" customFormat="1" ht="15" customHeight="1" spans="1:7">
      <c r="A15" s="134">
        <f t="shared" si="0"/>
        <v>3</v>
      </c>
      <c r="B15" s="138">
        <v>208</v>
      </c>
      <c r="C15" s="141" t="s">
        <v>302</v>
      </c>
      <c r="D15" s="139">
        <f>D16</f>
        <v>0</v>
      </c>
      <c r="E15" s="139">
        <f t="shared" si="2"/>
        <v>0</v>
      </c>
      <c r="F15" s="139">
        <f>F16</f>
        <v>0</v>
      </c>
      <c r="G15" s="134">
        <f t="shared" si="3"/>
        <v>0</v>
      </c>
    </row>
    <row r="16" s="134" customFormat="1" ht="15" customHeight="1" spans="1:7">
      <c r="A16" s="134">
        <f t="shared" si="0"/>
        <v>5</v>
      </c>
      <c r="B16" s="138">
        <v>20898</v>
      </c>
      <c r="C16" s="142" t="s">
        <v>1849</v>
      </c>
      <c r="D16" s="139"/>
      <c r="E16" s="139">
        <f t="shared" si="2"/>
        <v>0</v>
      </c>
      <c r="F16" s="139">
        <f>'[3]L09'!C45</f>
        <v>0</v>
      </c>
      <c r="G16" s="134">
        <f t="shared" si="3"/>
        <v>0</v>
      </c>
    </row>
    <row r="17" s="134" customFormat="1" ht="15" customHeight="1" spans="1:7">
      <c r="A17" s="134">
        <f t="shared" si="0"/>
        <v>3</v>
      </c>
      <c r="B17" s="138">
        <v>210</v>
      </c>
      <c r="C17" s="141" t="s">
        <v>359</v>
      </c>
      <c r="D17" s="139">
        <f>D18</f>
        <v>0</v>
      </c>
      <c r="E17" s="139">
        <f t="shared" si="2"/>
        <v>0</v>
      </c>
      <c r="F17" s="139">
        <f>F18</f>
        <v>0</v>
      </c>
      <c r="G17" s="134">
        <f t="shared" si="3"/>
        <v>0</v>
      </c>
    </row>
    <row r="18" s="134" customFormat="1" ht="15" customHeight="1" spans="1:7">
      <c r="A18" s="134">
        <f t="shared" si="0"/>
        <v>5</v>
      </c>
      <c r="B18" s="138">
        <v>21098</v>
      </c>
      <c r="C18" s="142" t="s">
        <v>1849</v>
      </c>
      <c r="D18" s="139"/>
      <c r="E18" s="139">
        <f t="shared" si="2"/>
        <v>0</v>
      </c>
      <c r="F18" s="139">
        <f>'[3]L09'!C50</f>
        <v>0</v>
      </c>
      <c r="G18" s="134">
        <f t="shared" si="3"/>
        <v>0</v>
      </c>
    </row>
    <row r="19" s="134" customFormat="1" ht="15" customHeight="1" spans="1:7">
      <c r="A19" s="134">
        <f t="shared" si="0"/>
        <v>3</v>
      </c>
      <c r="B19" s="138">
        <v>211</v>
      </c>
      <c r="C19" s="141" t="s">
        <v>397</v>
      </c>
      <c r="D19" s="139">
        <f>SUM(D20:D22)</f>
        <v>0</v>
      </c>
      <c r="E19" s="139">
        <f t="shared" si="2"/>
        <v>0</v>
      </c>
      <c r="F19" s="139">
        <f>SUM(F20:F22)</f>
        <v>0</v>
      </c>
      <c r="G19" s="134">
        <f t="shared" si="3"/>
        <v>0</v>
      </c>
    </row>
    <row r="20" s="134" customFormat="1" ht="15" customHeight="1" spans="1:7">
      <c r="A20" s="134">
        <f t="shared" si="0"/>
        <v>5</v>
      </c>
      <c r="B20" s="138">
        <v>21160</v>
      </c>
      <c r="C20" s="142" t="s">
        <v>1854</v>
      </c>
      <c r="D20" s="139"/>
      <c r="E20" s="139">
        <f t="shared" si="2"/>
        <v>0</v>
      </c>
      <c r="F20" s="139">
        <f>'[3]L09'!C57</f>
        <v>0</v>
      </c>
      <c r="G20" s="134">
        <f t="shared" si="3"/>
        <v>0</v>
      </c>
    </row>
    <row r="21" s="134" customFormat="1" ht="15" customHeight="1" spans="1:7">
      <c r="A21" s="134">
        <f t="shared" si="0"/>
        <v>5</v>
      </c>
      <c r="B21" s="138">
        <v>21161</v>
      </c>
      <c r="C21" s="142" t="s">
        <v>1855</v>
      </c>
      <c r="D21" s="139"/>
      <c r="E21" s="139">
        <f t="shared" si="2"/>
        <v>0</v>
      </c>
      <c r="F21" s="139">
        <f>'[3]L09'!C62</f>
        <v>0</v>
      </c>
      <c r="G21" s="134">
        <f t="shared" si="3"/>
        <v>0</v>
      </c>
    </row>
    <row r="22" s="134" customFormat="1" ht="15" customHeight="1" spans="1:7">
      <c r="A22" s="134">
        <f t="shared" si="0"/>
        <v>5</v>
      </c>
      <c r="B22" s="138">
        <v>21198</v>
      </c>
      <c r="C22" s="142" t="s">
        <v>1849</v>
      </c>
      <c r="D22" s="139"/>
      <c r="E22" s="139">
        <f t="shared" si="2"/>
        <v>0</v>
      </c>
      <c r="F22" s="139">
        <f>'[3]L09'!C67</f>
        <v>0</v>
      </c>
      <c r="G22" s="134">
        <f t="shared" si="3"/>
        <v>0</v>
      </c>
    </row>
    <row r="23" s="134" customFormat="1" ht="15" customHeight="1" spans="1:7">
      <c r="A23" s="134">
        <f t="shared" si="0"/>
        <v>3</v>
      </c>
      <c r="B23" s="138">
        <v>212</v>
      </c>
      <c r="C23" s="141" t="s">
        <v>416</v>
      </c>
      <c r="D23" s="139">
        <f>SUM(D24:D34)</f>
        <v>64670</v>
      </c>
      <c r="E23" s="139">
        <f t="shared" si="2"/>
        <v>64670</v>
      </c>
      <c r="F23" s="139">
        <f>SUM(F24:F34)</f>
        <v>59937</v>
      </c>
      <c r="G23" s="134">
        <f t="shared" si="3"/>
        <v>1</v>
      </c>
    </row>
    <row r="24" s="134" customFormat="1" ht="15" customHeight="1" spans="1:7">
      <c r="A24" s="134">
        <f t="shared" si="0"/>
        <v>5</v>
      </c>
      <c r="B24" s="138">
        <v>21208</v>
      </c>
      <c r="C24" s="142" t="s">
        <v>1856</v>
      </c>
      <c r="D24" s="139">
        <v>58000</v>
      </c>
      <c r="E24" s="139">
        <f t="shared" si="2"/>
        <v>58000</v>
      </c>
      <c r="F24" s="139">
        <f>'[3]L09'!C73</f>
        <v>56910</v>
      </c>
      <c r="G24" s="134">
        <f t="shared" si="3"/>
        <v>1</v>
      </c>
    </row>
    <row r="25" s="134" customFormat="1" ht="15" customHeight="1" spans="1:7">
      <c r="A25" s="134">
        <f t="shared" si="0"/>
        <v>5</v>
      </c>
      <c r="B25" s="138">
        <v>21210</v>
      </c>
      <c r="C25" s="142" t="s">
        <v>1857</v>
      </c>
      <c r="D25" s="139"/>
      <c r="E25" s="139">
        <f t="shared" si="2"/>
        <v>0</v>
      </c>
      <c r="F25" s="139">
        <f>'[3]L09'!C89</f>
        <v>0</v>
      </c>
      <c r="G25" s="134">
        <f t="shared" si="3"/>
        <v>0</v>
      </c>
    </row>
    <row r="26" s="134" customFormat="1" ht="15" customHeight="1" spans="1:7">
      <c r="A26" s="134">
        <f t="shared" si="0"/>
        <v>5</v>
      </c>
      <c r="B26" s="138">
        <v>21211</v>
      </c>
      <c r="C26" s="142" t="s">
        <v>1858</v>
      </c>
      <c r="D26" s="139"/>
      <c r="E26" s="139">
        <f t="shared" si="2"/>
        <v>0</v>
      </c>
      <c r="F26" s="139">
        <f>'[3]L09'!C93</f>
        <v>0</v>
      </c>
      <c r="G26" s="134">
        <f t="shared" si="3"/>
        <v>0</v>
      </c>
    </row>
    <row r="27" s="134" customFormat="1" ht="15" customHeight="1" spans="1:7">
      <c r="A27" s="134">
        <f t="shared" si="0"/>
        <v>5</v>
      </c>
      <c r="B27" s="138">
        <v>21213</v>
      </c>
      <c r="C27" s="142" t="s">
        <v>1859</v>
      </c>
      <c r="D27" s="139">
        <v>3808</v>
      </c>
      <c r="E27" s="139">
        <f t="shared" si="2"/>
        <v>3808</v>
      </c>
      <c r="F27" s="139">
        <f>'[3]L09'!C94</f>
        <v>2238</v>
      </c>
      <c r="G27" s="134">
        <f t="shared" si="3"/>
        <v>1</v>
      </c>
    </row>
    <row r="28" s="134" customFormat="1" ht="15" customHeight="1" spans="1:7">
      <c r="A28" s="134">
        <f t="shared" si="0"/>
        <v>5</v>
      </c>
      <c r="B28" s="138">
        <v>21214</v>
      </c>
      <c r="C28" s="142" t="s">
        <v>1860</v>
      </c>
      <c r="D28" s="139">
        <v>2862</v>
      </c>
      <c r="E28" s="139">
        <f t="shared" si="2"/>
        <v>2862</v>
      </c>
      <c r="F28" s="139">
        <f>'[3]L09'!C100</f>
        <v>789</v>
      </c>
      <c r="G28" s="134">
        <f t="shared" si="3"/>
        <v>1</v>
      </c>
    </row>
    <row r="29" s="134" customFormat="1" ht="15" customHeight="1" spans="1:7">
      <c r="A29" s="134">
        <f t="shared" si="0"/>
        <v>5</v>
      </c>
      <c r="B29" s="138">
        <v>21215</v>
      </c>
      <c r="C29" s="138" t="s">
        <v>1861</v>
      </c>
      <c r="D29" s="139"/>
      <c r="E29" s="139">
        <f t="shared" si="2"/>
        <v>0</v>
      </c>
      <c r="F29" s="139">
        <f>'[3]L09'!C104</f>
        <v>0</v>
      </c>
      <c r="G29" s="134">
        <f t="shared" si="3"/>
        <v>0</v>
      </c>
    </row>
    <row r="30" s="134" customFormat="1" ht="15" customHeight="1" spans="1:7">
      <c r="A30" s="134">
        <f t="shared" si="0"/>
        <v>5</v>
      </c>
      <c r="B30" s="138">
        <v>21216</v>
      </c>
      <c r="C30" s="138" t="s">
        <v>1862</v>
      </c>
      <c r="D30" s="139"/>
      <c r="E30" s="139">
        <f t="shared" si="2"/>
        <v>0</v>
      </c>
      <c r="F30" s="139">
        <f>'[3]L09'!C108</f>
        <v>0</v>
      </c>
      <c r="G30" s="134">
        <f t="shared" si="3"/>
        <v>0</v>
      </c>
    </row>
    <row r="31" s="134" customFormat="1" ht="15" customHeight="1" spans="1:7">
      <c r="A31" s="134">
        <f t="shared" si="0"/>
        <v>5</v>
      </c>
      <c r="B31" s="138">
        <v>21217</v>
      </c>
      <c r="C31" s="138" t="s">
        <v>1863</v>
      </c>
      <c r="D31" s="139"/>
      <c r="E31" s="139">
        <f t="shared" si="2"/>
        <v>0</v>
      </c>
      <c r="F31" s="139">
        <f>'[3]L09'!C112</f>
        <v>0</v>
      </c>
      <c r="G31" s="134">
        <f t="shared" si="3"/>
        <v>0</v>
      </c>
    </row>
    <row r="32" s="134" customFormat="1" ht="15" customHeight="1" spans="1:7">
      <c r="A32" s="134">
        <f t="shared" si="0"/>
        <v>5</v>
      </c>
      <c r="B32" s="138">
        <v>21218</v>
      </c>
      <c r="C32" s="138" t="s">
        <v>1864</v>
      </c>
      <c r="D32" s="139"/>
      <c r="E32" s="139">
        <f t="shared" si="2"/>
        <v>0</v>
      </c>
      <c r="F32" s="139">
        <f>'[3]L09'!C118</f>
        <v>0</v>
      </c>
      <c r="G32" s="134">
        <f t="shared" si="3"/>
        <v>0</v>
      </c>
    </row>
    <row r="33" s="134" customFormat="1" ht="15" customHeight="1" spans="1:7">
      <c r="A33" s="134">
        <f t="shared" si="0"/>
        <v>5</v>
      </c>
      <c r="B33" s="138">
        <v>21219</v>
      </c>
      <c r="C33" s="138" t="s">
        <v>1865</v>
      </c>
      <c r="D33" s="139"/>
      <c r="E33" s="139">
        <f t="shared" si="2"/>
        <v>0</v>
      </c>
      <c r="F33" s="139">
        <f>'[3]L09'!C121</f>
        <v>0</v>
      </c>
      <c r="G33" s="134">
        <f t="shared" si="3"/>
        <v>0</v>
      </c>
    </row>
    <row r="34" s="134" customFormat="1" ht="15" customHeight="1" spans="1:7">
      <c r="A34" s="134">
        <f t="shared" si="0"/>
        <v>5</v>
      </c>
      <c r="B34" s="138">
        <v>21298</v>
      </c>
      <c r="C34" s="138" t="s">
        <v>1849</v>
      </c>
      <c r="D34" s="139"/>
      <c r="E34" s="139">
        <f t="shared" si="2"/>
        <v>0</v>
      </c>
      <c r="F34" s="139">
        <f>'[3]L09'!C130</f>
        <v>0</v>
      </c>
      <c r="G34" s="134">
        <f t="shared" si="3"/>
        <v>0</v>
      </c>
    </row>
    <row r="35" s="134" customFormat="1" ht="15" customHeight="1" spans="1:7">
      <c r="A35" s="134">
        <f t="shared" si="0"/>
        <v>3</v>
      </c>
      <c r="B35" s="138">
        <v>213</v>
      </c>
      <c r="C35" s="141" t="s">
        <v>430</v>
      </c>
      <c r="D35" s="139">
        <f>SUM(D36:D44)</f>
        <v>6686</v>
      </c>
      <c r="E35" s="139">
        <f t="shared" si="2"/>
        <v>6686</v>
      </c>
      <c r="F35" s="139">
        <f>SUM(F36:F44)</f>
        <v>4317</v>
      </c>
      <c r="G35" s="134">
        <f t="shared" si="3"/>
        <v>1</v>
      </c>
    </row>
    <row r="36" s="134" customFormat="1" ht="15" customHeight="1" spans="1:7">
      <c r="A36" s="134">
        <f t="shared" si="0"/>
        <v>5</v>
      </c>
      <c r="B36" s="138">
        <v>21366</v>
      </c>
      <c r="C36" s="142" t="s">
        <v>1866</v>
      </c>
      <c r="D36" s="139"/>
      <c r="E36" s="139">
        <f t="shared" si="2"/>
        <v>0</v>
      </c>
      <c r="F36" s="139">
        <f>'[3]L09'!C134</f>
        <v>0</v>
      </c>
      <c r="G36" s="134">
        <f t="shared" si="3"/>
        <v>0</v>
      </c>
    </row>
    <row r="37" s="134" customFormat="1" ht="15" customHeight="1" spans="1:7">
      <c r="A37" s="134">
        <f t="shared" si="0"/>
        <v>5</v>
      </c>
      <c r="B37" s="138">
        <v>21367</v>
      </c>
      <c r="C37" s="142" t="s">
        <v>1867</v>
      </c>
      <c r="D37" s="139"/>
      <c r="E37" s="139">
        <f t="shared" si="2"/>
        <v>0</v>
      </c>
      <c r="F37" s="139">
        <f>'[3]L09'!C139</f>
        <v>0</v>
      </c>
      <c r="G37" s="134">
        <f t="shared" si="3"/>
        <v>0</v>
      </c>
    </row>
    <row r="38" s="134" customFormat="1" ht="15" customHeight="1" spans="1:7">
      <c r="A38" s="134">
        <f t="shared" si="0"/>
        <v>5</v>
      </c>
      <c r="B38" s="138">
        <v>21369</v>
      </c>
      <c r="C38" s="142" t="s">
        <v>1868</v>
      </c>
      <c r="D38" s="139">
        <v>67</v>
      </c>
      <c r="E38" s="139">
        <f t="shared" si="2"/>
        <v>67</v>
      </c>
      <c r="F38" s="139">
        <f>'[3]L09'!C144</f>
        <v>67</v>
      </c>
      <c r="G38" s="134">
        <f t="shared" si="3"/>
        <v>1</v>
      </c>
    </row>
    <row r="39" s="134" customFormat="1" ht="15" customHeight="1" spans="1:7">
      <c r="A39" s="134">
        <f t="shared" si="0"/>
        <v>5</v>
      </c>
      <c r="B39" s="138">
        <v>21370</v>
      </c>
      <c r="C39" s="142" t="s">
        <v>1869</v>
      </c>
      <c r="D39" s="139"/>
      <c r="E39" s="139">
        <f t="shared" si="2"/>
        <v>0</v>
      </c>
      <c r="F39" s="139">
        <f>'[3]L09'!C149</f>
        <v>0</v>
      </c>
      <c r="G39" s="134">
        <f t="shared" si="3"/>
        <v>0</v>
      </c>
    </row>
    <row r="40" s="134" customFormat="1" ht="15" customHeight="1" spans="1:7">
      <c r="A40" s="134">
        <f t="shared" si="0"/>
        <v>5</v>
      </c>
      <c r="B40" s="138">
        <v>21371</v>
      </c>
      <c r="C40" s="142" t="s">
        <v>1870</v>
      </c>
      <c r="D40" s="139"/>
      <c r="E40" s="139">
        <f t="shared" si="2"/>
        <v>0</v>
      </c>
      <c r="F40" s="139">
        <f>'[3]L09'!C152</f>
        <v>0</v>
      </c>
      <c r="G40" s="134">
        <f t="shared" si="3"/>
        <v>0</v>
      </c>
    </row>
    <row r="41" s="134" customFormat="1" ht="15" customHeight="1" spans="1:7">
      <c r="A41" s="134">
        <f t="shared" si="0"/>
        <v>5</v>
      </c>
      <c r="B41" s="138">
        <v>21372</v>
      </c>
      <c r="C41" s="142" t="s">
        <v>1871</v>
      </c>
      <c r="D41" s="139">
        <f>2968+3718-67</f>
        <v>6619</v>
      </c>
      <c r="E41" s="139">
        <f t="shared" si="2"/>
        <v>6619</v>
      </c>
      <c r="F41" s="139">
        <f>'[3]L09'!C157</f>
        <v>4235</v>
      </c>
      <c r="G41" s="134">
        <f t="shared" si="3"/>
        <v>1</v>
      </c>
    </row>
    <row r="42" s="134" customFormat="1" ht="15" customHeight="1" spans="1:7">
      <c r="A42" s="134">
        <f t="shared" si="0"/>
        <v>5</v>
      </c>
      <c r="B42" s="138">
        <v>21373</v>
      </c>
      <c r="C42" s="142" t="s">
        <v>1872</v>
      </c>
      <c r="D42" s="139"/>
      <c r="E42" s="139">
        <f t="shared" si="2"/>
        <v>0</v>
      </c>
      <c r="F42" s="139">
        <f>'[3]L09'!C161</f>
        <v>15</v>
      </c>
      <c r="G42" s="134">
        <f t="shared" si="3"/>
        <v>1</v>
      </c>
    </row>
    <row r="43" s="134" customFormat="1" ht="15" customHeight="1" spans="1:7">
      <c r="A43" s="134">
        <f t="shared" si="0"/>
        <v>5</v>
      </c>
      <c r="B43" s="138">
        <v>21374</v>
      </c>
      <c r="C43" s="142" t="s">
        <v>1873</v>
      </c>
      <c r="D43" s="139"/>
      <c r="E43" s="139">
        <f t="shared" si="2"/>
        <v>0</v>
      </c>
      <c r="F43" s="139">
        <f>'[3]L09'!C165</f>
        <v>0</v>
      </c>
      <c r="G43" s="134">
        <f t="shared" si="3"/>
        <v>0</v>
      </c>
    </row>
    <row r="44" s="134" customFormat="1" ht="15" customHeight="1" spans="1:7">
      <c r="A44" s="134">
        <f t="shared" si="0"/>
        <v>5</v>
      </c>
      <c r="B44" s="138">
        <v>21398</v>
      </c>
      <c r="C44" s="142" t="s">
        <v>1849</v>
      </c>
      <c r="D44" s="139"/>
      <c r="E44" s="139">
        <f t="shared" si="2"/>
        <v>0</v>
      </c>
      <c r="F44" s="139">
        <f>'[3]L09'!C168</f>
        <v>0</v>
      </c>
      <c r="G44" s="134">
        <f t="shared" si="3"/>
        <v>0</v>
      </c>
    </row>
    <row r="45" s="134" customFormat="1" ht="15" customHeight="1" spans="1:7">
      <c r="A45" s="134">
        <f t="shared" si="0"/>
        <v>3</v>
      </c>
      <c r="B45" s="138">
        <v>214</v>
      </c>
      <c r="C45" s="141" t="s">
        <v>488</v>
      </c>
      <c r="D45" s="139">
        <f>SUM(D46:D54)</f>
        <v>0</v>
      </c>
      <c r="E45" s="139">
        <f t="shared" si="2"/>
        <v>0</v>
      </c>
      <c r="F45" s="139">
        <f>SUM(F46:F54)</f>
        <v>0</v>
      </c>
      <c r="G45" s="134">
        <f t="shared" si="3"/>
        <v>0</v>
      </c>
    </row>
    <row r="46" s="134" customFormat="1" ht="15" customHeight="1" spans="1:7">
      <c r="A46" s="134">
        <f t="shared" si="0"/>
        <v>5</v>
      </c>
      <c r="B46" s="138">
        <v>21460</v>
      </c>
      <c r="C46" s="142" t="s">
        <v>1874</v>
      </c>
      <c r="D46" s="139"/>
      <c r="E46" s="139">
        <f t="shared" si="2"/>
        <v>0</v>
      </c>
      <c r="F46" s="139">
        <f>'[3]L09'!C173</f>
        <v>0</v>
      </c>
      <c r="G46" s="134">
        <f t="shared" si="3"/>
        <v>0</v>
      </c>
    </row>
    <row r="47" s="134" customFormat="1" ht="15" customHeight="1" spans="1:7">
      <c r="A47" s="134">
        <f t="shared" si="0"/>
        <v>5</v>
      </c>
      <c r="B47" s="138">
        <v>21462</v>
      </c>
      <c r="C47" s="142" t="s">
        <v>1875</v>
      </c>
      <c r="D47" s="139"/>
      <c r="E47" s="139">
        <f t="shared" si="2"/>
        <v>0</v>
      </c>
      <c r="F47" s="139">
        <f>'[3]L09'!C178</f>
        <v>0</v>
      </c>
      <c r="G47" s="134">
        <f t="shared" si="3"/>
        <v>0</v>
      </c>
    </row>
    <row r="48" s="134" customFormat="1" ht="15" customHeight="1" spans="1:7">
      <c r="A48" s="134">
        <f t="shared" si="0"/>
        <v>5</v>
      </c>
      <c r="B48" s="138">
        <v>21464</v>
      </c>
      <c r="C48" s="142" t="s">
        <v>1876</v>
      </c>
      <c r="D48" s="139"/>
      <c r="E48" s="139">
        <f t="shared" si="2"/>
        <v>0</v>
      </c>
      <c r="F48" s="139">
        <f>'[3]L09'!C183</f>
        <v>0</v>
      </c>
      <c r="G48" s="134">
        <f t="shared" si="3"/>
        <v>0</v>
      </c>
    </row>
    <row r="49" s="134" customFormat="1" ht="15" customHeight="1" spans="1:7 16366:16375">
      <c r="A49" s="134">
        <f t="shared" si="0"/>
        <v>5</v>
      </c>
      <c r="B49" s="138">
        <v>21468</v>
      </c>
      <c r="C49" s="142" t="s">
        <v>1877</v>
      </c>
      <c r="D49" s="139"/>
      <c r="E49" s="139">
        <f t="shared" si="2"/>
        <v>0</v>
      </c>
      <c r="F49" s="139">
        <f>'[3]L09'!C192</f>
        <v>0</v>
      </c>
      <c r="G49" s="134">
        <f t="shared" si="3"/>
        <v>0</v>
      </c>
    </row>
    <row r="50" s="134" customFormat="1" ht="15" customHeight="1" spans="1:7 16366:16375">
      <c r="A50" s="134">
        <f t="shared" si="0"/>
        <v>5</v>
      </c>
      <c r="B50" s="138">
        <v>21469</v>
      </c>
      <c r="C50" s="142" t="s">
        <v>1878</v>
      </c>
      <c r="D50" s="139"/>
      <c r="E50" s="139">
        <f t="shared" si="2"/>
        <v>0</v>
      </c>
      <c r="F50" s="139">
        <f>'[3]L09'!C199</f>
        <v>0</v>
      </c>
      <c r="G50" s="134">
        <f t="shared" si="3"/>
        <v>0</v>
      </c>
    </row>
    <row r="51" s="134" customFormat="1" ht="15" customHeight="1" spans="1:7 16366:16375">
      <c r="A51" s="134">
        <f t="shared" si="0"/>
        <v>5</v>
      </c>
      <c r="B51" s="138">
        <v>21470</v>
      </c>
      <c r="C51" s="142" t="s">
        <v>1879</v>
      </c>
      <c r="D51" s="139"/>
      <c r="E51" s="139">
        <f t="shared" si="2"/>
        <v>0</v>
      </c>
      <c r="F51" s="139">
        <f>'[3]L09'!C209</f>
        <v>0</v>
      </c>
      <c r="G51" s="134">
        <f t="shared" si="3"/>
        <v>0</v>
      </c>
    </row>
    <row r="52" s="134" customFormat="1" ht="15" customHeight="1" spans="1:7 16366:16375">
      <c r="A52" s="134">
        <f t="shared" si="0"/>
        <v>5</v>
      </c>
      <c r="B52" s="138">
        <v>21471</v>
      </c>
      <c r="C52" s="142" t="s">
        <v>1880</v>
      </c>
      <c r="D52" s="139"/>
      <c r="E52" s="139">
        <f t="shared" si="2"/>
        <v>0</v>
      </c>
      <c r="F52" s="139">
        <f>'[3]L09'!C212</f>
        <v>0</v>
      </c>
      <c r="G52" s="134">
        <f t="shared" si="3"/>
        <v>0</v>
      </c>
    </row>
    <row r="53" s="134" customFormat="1" ht="15" customHeight="1" spans="1:7 16366:16375">
      <c r="A53" s="134">
        <f t="shared" si="0"/>
        <v>5</v>
      </c>
      <c r="B53" s="138">
        <v>21472</v>
      </c>
      <c r="C53" s="142" t="s">
        <v>1881</v>
      </c>
      <c r="D53" s="139"/>
      <c r="E53" s="139">
        <f t="shared" si="2"/>
        <v>0</v>
      </c>
      <c r="F53" s="139">
        <f>'[3]L09'!C215</f>
        <v>0</v>
      </c>
      <c r="G53" s="134">
        <f t="shared" si="3"/>
        <v>0</v>
      </c>
    </row>
    <row r="54" s="134" customFormat="1" ht="15" customHeight="1" spans="1:7 16366:16375">
      <c r="A54" s="134">
        <f t="shared" si="0"/>
        <v>5</v>
      </c>
      <c r="B54" s="138">
        <v>21498</v>
      </c>
      <c r="C54" s="142" t="s">
        <v>1849</v>
      </c>
      <c r="D54" s="139"/>
      <c r="E54" s="139">
        <f t="shared" si="2"/>
        <v>0</v>
      </c>
      <c r="F54" s="139">
        <f>'[3]L09'!C216</f>
        <v>0</v>
      </c>
      <c r="G54" s="134">
        <f t="shared" si="3"/>
        <v>0</v>
      </c>
    </row>
    <row r="55" s="134" customFormat="1" ht="15" customHeight="1" spans="1:7 16366:16375">
      <c r="A55" s="134">
        <f t="shared" si="0"/>
        <v>3</v>
      </c>
      <c r="B55" s="138">
        <v>215</v>
      </c>
      <c r="C55" s="141" t="s">
        <v>501</v>
      </c>
      <c r="D55" s="139">
        <f>SUM(D56:D57)</f>
        <v>0</v>
      </c>
      <c r="E55" s="139">
        <f t="shared" si="2"/>
        <v>0</v>
      </c>
      <c r="F55" s="139">
        <f>SUM(F56:F57)</f>
        <v>0</v>
      </c>
      <c r="G55" s="134">
        <f t="shared" si="3"/>
        <v>0</v>
      </c>
    </row>
    <row r="56" s="134" customFormat="1" ht="15" customHeight="1" spans="1:7 16366:16375">
      <c r="A56" s="134">
        <f t="shared" si="0"/>
        <v>5</v>
      </c>
      <c r="B56" s="138">
        <v>21562</v>
      </c>
      <c r="C56" s="142" t="s">
        <v>1882</v>
      </c>
      <c r="D56" s="139"/>
      <c r="E56" s="139">
        <f t="shared" si="2"/>
        <v>0</v>
      </c>
      <c r="F56" s="139">
        <f>'[3]L09'!C223</f>
        <v>0</v>
      </c>
      <c r="G56" s="134">
        <f t="shared" si="3"/>
        <v>0</v>
      </c>
    </row>
    <row r="57" s="134" customFormat="1" ht="15" customHeight="1" spans="1:7 16366:16375">
      <c r="A57" s="134">
        <f t="shared" si="0"/>
        <v>5</v>
      </c>
      <c r="B57" s="138">
        <v>21598</v>
      </c>
      <c r="C57" s="142" t="s">
        <v>1849</v>
      </c>
      <c r="D57" s="139"/>
      <c r="E57" s="139">
        <f t="shared" si="2"/>
        <v>0</v>
      </c>
      <c r="F57" s="139">
        <f>'[3]L09'!C227</f>
        <v>0</v>
      </c>
      <c r="G57" s="134">
        <f t="shared" si="3"/>
        <v>0</v>
      </c>
    </row>
    <row r="58" s="134" customFormat="1" ht="15" customHeight="1" spans="1:7 16366:16375">
      <c r="A58" s="134">
        <f t="shared" si="0"/>
        <v>3</v>
      </c>
      <c r="B58" s="138">
        <v>217</v>
      </c>
      <c r="C58" s="141" t="s">
        <v>518</v>
      </c>
      <c r="D58" s="139">
        <f>D59</f>
        <v>0</v>
      </c>
      <c r="E58" s="139">
        <f t="shared" si="2"/>
        <v>0</v>
      </c>
      <c r="F58" s="139">
        <f>F59</f>
        <v>0</v>
      </c>
      <c r="G58" s="134">
        <f t="shared" si="3"/>
        <v>0</v>
      </c>
    </row>
    <row r="59" s="134" customFormat="1" ht="15" customHeight="1" spans="1:7 16366:16375">
      <c r="A59" s="134">
        <f t="shared" si="0"/>
        <v>5</v>
      </c>
      <c r="B59" s="138">
        <v>21704</v>
      </c>
      <c r="C59" s="142" t="s">
        <v>1398</v>
      </c>
      <c r="D59" s="139">
        <f>SUM(D60:D61)</f>
        <v>0</v>
      </c>
      <c r="E59" s="139">
        <f t="shared" si="2"/>
        <v>0</v>
      </c>
      <c r="F59" s="139">
        <f>SUM(F60:F61)</f>
        <v>0</v>
      </c>
      <c r="G59" s="134">
        <f t="shared" si="3"/>
        <v>0</v>
      </c>
    </row>
    <row r="60" customHeight="1" spans="1:7 16366:16375">
      <c r="A60" s="134">
        <f t="shared" si="0"/>
        <v>7</v>
      </c>
      <c r="B60" s="138">
        <v>2170402</v>
      </c>
      <c r="C60" s="142" t="s">
        <v>1883</v>
      </c>
      <c r="D60" s="139"/>
      <c r="E60" s="139">
        <f t="shared" si="2"/>
        <v>0</v>
      </c>
      <c r="F60" s="139">
        <f>'[3]L09'!C234</f>
        <v>0</v>
      </c>
      <c r="G60" s="134">
        <f t="shared" si="3"/>
        <v>0</v>
      </c>
      <c r="XEL60" s="76"/>
      <c r="XEM60" s="76"/>
      <c r="XEN60" s="76"/>
      <c r="XEO60" s="76"/>
      <c r="XEP60" s="76"/>
      <c r="XEQ60" s="76"/>
      <c r="XER60" s="76"/>
      <c r="XES60" s="76"/>
      <c r="XET60" s="76"/>
      <c r="XEU60" s="76"/>
    </row>
    <row r="61" customHeight="1" spans="1:7 16366:16375">
      <c r="A61" s="134">
        <f t="shared" si="0"/>
        <v>7</v>
      </c>
      <c r="B61" s="138">
        <v>2170403</v>
      </c>
      <c r="C61" s="142" t="s">
        <v>1884</v>
      </c>
      <c r="D61" s="139"/>
      <c r="E61" s="139">
        <f t="shared" si="2"/>
        <v>0</v>
      </c>
      <c r="F61" s="139">
        <f>'[3]L09'!C235</f>
        <v>0</v>
      </c>
      <c r="G61" s="134">
        <f t="shared" si="3"/>
        <v>0</v>
      </c>
      <c r="XEL61" s="76"/>
      <c r="XEM61" s="76"/>
      <c r="XEN61" s="76"/>
      <c r="XEO61" s="76"/>
      <c r="XEP61" s="76"/>
      <c r="XEQ61" s="76"/>
      <c r="XER61" s="76"/>
      <c r="XES61" s="76"/>
      <c r="XET61" s="76"/>
      <c r="XEU61" s="76"/>
    </row>
    <row r="62" customHeight="1" spans="1:7 16366:16375">
      <c r="A62" s="134">
        <f t="shared" si="0"/>
        <v>3</v>
      </c>
      <c r="B62" s="138">
        <v>220</v>
      </c>
      <c r="C62" s="141" t="s">
        <v>525</v>
      </c>
      <c r="D62" s="139">
        <f t="shared" ref="D62:D66" si="4">D63</f>
        <v>0</v>
      </c>
      <c r="E62" s="139">
        <f t="shared" si="2"/>
        <v>0</v>
      </c>
      <c r="F62" s="139">
        <f t="shared" ref="F62:F66" si="5">F63</f>
        <v>0</v>
      </c>
      <c r="G62" s="134">
        <f t="shared" si="3"/>
        <v>0</v>
      </c>
      <c r="XEL62" s="76"/>
      <c r="XEM62" s="76"/>
      <c r="XEN62" s="76"/>
      <c r="XEO62" s="76"/>
      <c r="XEP62" s="76"/>
      <c r="XEQ62" s="76"/>
      <c r="XER62" s="76"/>
      <c r="XES62" s="76"/>
      <c r="XET62" s="76"/>
      <c r="XEU62" s="76"/>
    </row>
    <row r="63" customHeight="1" spans="1:7 16366:16375">
      <c r="A63" s="134">
        <f t="shared" si="0"/>
        <v>5</v>
      </c>
      <c r="B63" s="138">
        <v>22006</v>
      </c>
      <c r="C63" s="142" t="s">
        <v>1885</v>
      </c>
      <c r="D63" s="139"/>
      <c r="E63" s="139">
        <f t="shared" si="2"/>
        <v>0</v>
      </c>
      <c r="F63" s="139">
        <f>'[3]L09'!C237</f>
        <v>0</v>
      </c>
      <c r="G63" s="134">
        <f t="shared" si="3"/>
        <v>0</v>
      </c>
      <c r="XEL63" s="76"/>
      <c r="XEM63" s="76"/>
      <c r="XEN63" s="76"/>
      <c r="XEO63" s="76"/>
      <c r="XEP63" s="76"/>
      <c r="XEQ63" s="76"/>
      <c r="XER63" s="76"/>
      <c r="XES63" s="76"/>
      <c r="XET63" s="76"/>
      <c r="XEU63" s="76"/>
    </row>
    <row r="64" customHeight="1" spans="1:7 16366:16375">
      <c r="A64" s="134">
        <f t="shared" si="0"/>
        <v>3</v>
      </c>
      <c r="B64" s="138">
        <v>221</v>
      </c>
      <c r="C64" s="141" t="s">
        <v>534</v>
      </c>
      <c r="D64" s="139">
        <f t="shared" si="4"/>
        <v>0</v>
      </c>
      <c r="E64" s="139">
        <f t="shared" si="2"/>
        <v>0</v>
      </c>
      <c r="F64" s="139">
        <f t="shared" si="5"/>
        <v>0</v>
      </c>
      <c r="G64" s="134">
        <f t="shared" si="3"/>
        <v>0</v>
      </c>
      <c r="XEL64" s="76"/>
      <c r="XEM64" s="76"/>
      <c r="XEN64" s="76"/>
      <c r="XEO64" s="76"/>
      <c r="XEP64" s="76"/>
      <c r="XEQ64" s="76"/>
      <c r="XER64" s="76"/>
      <c r="XES64" s="76"/>
      <c r="XET64" s="76"/>
      <c r="XEU64" s="76"/>
    </row>
    <row r="65" customHeight="1" spans="1:7 16366:16375">
      <c r="A65" s="134">
        <f t="shared" si="0"/>
        <v>5</v>
      </c>
      <c r="B65" s="138">
        <v>22198</v>
      </c>
      <c r="C65" s="142" t="s">
        <v>1849</v>
      </c>
      <c r="D65" s="139"/>
      <c r="E65" s="139">
        <f t="shared" si="2"/>
        <v>0</v>
      </c>
      <c r="F65" s="139">
        <f>'[3]L09'!C241</f>
        <v>0</v>
      </c>
      <c r="G65" s="134">
        <f t="shared" si="3"/>
        <v>0</v>
      </c>
      <c r="XEL65" s="76"/>
      <c r="XEM65" s="76"/>
      <c r="XEN65" s="76"/>
      <c r="XEO65" s="76"/>
      <c r="XEP65" s="76"/>
      <c r="XEQ65" s="76"/>
      <c r="XER65" s="76"/>
      <c r="XES65" s="76"/>
      <c r="XET65" s="76"/>
      <c r="XEU65" s="76"/>
    </row>
    <row r="66" customHeight="1" spans="1:7 16366:16375">
      <c r="A66" s="134">
        <f t="shared" si="0"/>
        <v>3</v>
      </c>
      <c r="B66" s="138">
        <v>222</v>
      </c>
      <c r="C66" s="141" t="s">
        <v>546</v>
      </c>
      <c r="D66" s="139">
        <f t="shared" si="4"/>
        <v>0</v>
      </c>
      <c r="E66" s="139">
        <f t="shared" si="2"/>
        <v>0</v>
      </c>
      <c r="F66" s="139">
        <f t="shared" si="5"/>
        <v>0</v>
      </c>
      <c r="G66" s="134">
        <f t="shared" si="3"/>
        <v>0</v>
      </c>
      <c r="XEL66" s="76"/>
      <c r="XEM66" s="76"/>
      <c r="XEN66" s="76"/>
      <c r="XEO66" s="76"/>
      <c r="XEP66" s="76"/>
      <c r="XEQ66" s="76"/>
      <c r="XER66" s="76"/>
      <c r="XES66" s="76"/>
      <c r="XET66" s="76"/>
      <c r="XEU66" s="76"/>
    </row>
    <row r="67" customHeight="1" spans="1:7 16366:16375">
      <c r="A67" s="134">
        <f t="shared" si="0"/>
        <v>5</v>
      </c>
      <c r="B67" s="138">
        <v>22298</v>
      </c>
      <c r="C67" s="142" t="s">
        <v>1849</v>
      </c>
      <c r="D67" s="139"/>
      <c r="E67" s="139">
        <f t="shared" si="2"/>
        <v>0</v>
      </c>
      <c r="F67" s="139">
        <f>'[3]L09'!C245</f>
        <v>0</v>
      </c>
      <c r="G67" s="134">
        <f t="shared" si="3"/>
        <v>0</v>
      </c>
      <c r="XEL67" s="76"/>
      <c r="XEM67" s="76"/>
      <c r="XEN67" s="76"/>
      <c r="XEO67" s="76"/>
      <c r="XEP67" s="76"/>
      <c r="XEQ67" s="76"/>
      <c r="XER67" s="76"/>
      <c r="XES67" s="76"/>
      <c r="XET67" s="76"/>
      <c r="XEU67" s="76"/>
    </row>
    <row r="68" customHeight="1" spans="1:7 16366:16375">
      <c r="A68" s="134">
        <f t="shared" si="0"/>
        <v>3</v>
      </c>
      <c r="B68" s="138">
        <v>224</v>
      </c>
      <c r="C68" s="141" t="s">
        <v>553</v>
      </c>
      <c r="D68" s="139">
        <f>D69</f>
        <v>0</v>
      </c>
      <c r="E68" s="139">
        <f t="shared" si="2"/>
        <v>0</v>
      </c>
      <c r="F68" s="139">
        <f>F69</f>
        <v>0</v>
      </c>
      <c r="G68" s="134">
        <f t="shared" si="3"/>
        <v>0</v>
      </c>
      <c r="XEL68" s="76"/>
      <c r="XEM68" s="76"/>
      <c r="XEN68" s="76"/>
      <c r="XEO68" s="76"/>
      <c r="XEP68" s="76"/>
      <c r="XEQ68" s="76"/>
      <c r="XER68" s="76"/>
      <c r="XES68" s="76"/>
      <c r="XET68" s="76"/>
      <c r="XEU68" s="76"/>
    </row>
    <row r="69" customHeight="1" spans="1:7 16366:16375">
      <c r="A69" s="134">
        <f t="shared" ref="A69:A81" si="6">LEN(B69)</f>
        <v>5</v>
      </c>
      <c r="B69" s="138">
        <v>22498</v>
      </c>
      <c r="C69" s="142" t="s">
        <v>1886</v>
      </c>
      <c r="D69" s="139"/>
      <c r="E69" s="139">
        <f t="shared" si="2"/>
        <v>0</v>
      </c>
      <c r="F69" s="139">
        <f>'[3]L09'!C249</f>
        <v>0</v>
      </c>
      <c r="G69" s="134">
        <f t="shared" si="3"/>
        <v>0</v>
      </c>
      <c r="XEL69" s="76"/>
      <c r="XEM69" s="76"/>
      <c r="XEN69" s="76"/>
      <c r="XEO69" s="76"/>
      <c r="XEP69" s="76"/>
      <c r="XEQ69" s="76"/>
      <c r="XER69" s="76"/>
      <c r="XES69" s="76"/>
      <c r="XET69" s="76"/>
      <c r="XEU69" s="76"/>
    </row>
    <row r="70" customHeight="1" spans="1:7 16366:16375">
      <c r="A70" s="134">
        <f t="shared" si="6"/>
        <v>3</v>
      </c>
      <c r="B70" s="138">
        <v>229</v>
      </c>
      <c r="C70" s="141" t="s">
        <v>1629</v>
      </c>
      <c r="D70" s="139">
        <f t="shared" ref="D70:F70" si="7">SUM(D71:D76)</f>
        <v>15990</v>
      </c>
      <c r="E70" s="139">
        <f t="shared" si="7"/>
        <v>109290</v>
      </c>
      <c r="F70" s="139">
        <f t="shared" si="7"/>
        <v>95111</v>
      </c>
      <c r="G70" s="134">
        <f t="shared" ref="G70:G81" si="8">IF(AND(D70=0,E70=0,F70=0),0,1)</f>
        <v>1</v>
      </c>
      <c r="XEL70" s="76"/>
      <c r="XEM70" s="76"/>
      <c r="XEN70" s="76"/>
      <c r="XEO70" s="76"/>
      <c r="XEP70" s="76"/>
      <c r="XEQ70" s="76"/>
      <c r="XER70" s="76"/>
      <c r="XES70" s="76"/>
      <c r="XET70" s="76"/>
      <c r="XEU70" s="76"/>
    </row>
    <row r="71" customHeight="1" spans="1:7 16366:16375">
      <c r="A71" s="134">
        <f t="shared" si="6"/>
        <v>5</v>
      </c>
      <c r="B71" s="138">
        <v>22904</v>
      </c>
      <c r="C71" s="142" t="s">
        <v>1887</v>
      </c>
      <c r="D71" s="139"/>
      <c r="E71" s="139">
        <v>93300</v>
      </c>
      <c r="F71" s="139">
        <f>'[3]L09'!C254</f>
        <v>93300</v>
      </c>
      <c r="G71" s="134">
        <f t="shared" si="8"/>
        <v>1</v>
      </c>
      <c r="XEL71" s="76"/>
      <c r="XEM71" s="76"/>
      <c r="XEN71" s="76"/>
      <c r="XEO71" s="76"/>
      <c r="XEP71" s="76"/>
      <c r="XEQ71" s="76"/>
      <c r="XER71" s="76"/>
      <c r="XES71" s="76"/>
      <c r="XET71" s="76"/>
      <c r="XEU71" s="76"/>
    </row>
    <row r="72" customHeight="1" spans="1:7 16366:16375">
      <c r="A72" s="134">
        <f t="shared" si="6"/>
        <v>5</v>
      </c>
      <c r="B72" s="138">
        <v>22908</v>
      </c>
      <c r="C72" s="142" t="s">
        <v>1888</v>
      </c>
      <c r="D72" s="139"/>
      <c r="E72" s="139">
        <f t="shared" ref="E72:E81" si="9">SUM(D72:D72)</f>
        <v>0</v>
      </c>
      <c r="F72" s="139">
        <f>'[3]L09'!C258</f>
        <v>0</v>
      </c>
      <c r="G72" s="134">
        <f t="shared" si="8"/>
        <v>0</v>
      </c>
      <c r="XEL72" s="76"/>
      <c r="XEM72" s="76"/>
      <c r="XEN72" s="76"/>
      <c r="XEO72" s="76"/>
      <c r="XEP72" s="76"/>
      <c r="XEQ72" s="76"/>
      <c r="XER72" s="76"/>
      <c r="XES72" s="76"/>
      <c r="XET72" s="76"/>
      <c r="XEU72" s="76"/>
    </row>
    <row r="73" customHeight="1" spans="1:7 16366:16375">
      <c r="A73" s="134">
        <f t="shared" si="6"/>
        <v>5</v>
      </c>
      <c r="B73" s="138">
        <v>22909</v>
      </c>
      <c r="C73" s="142" t="s">
        <v>1889</v>
      </c>
      <c r="D73" s="139"/>
      <c r="E73" s="139">
        <f t="shared" si="9"/>
        <v>0</v>
      </c>
      <c r="F73" s="139">
        <f>'[3]L09'!C267</f>
        <v>0</v>
      </c>
      <c r="G73" s="134">
        <f t="shared" si="8"/>
        <v>0</v>
      </c>
      <c r="XEL73" s="76"/>
      <c r="XEM73" s="76"/>
      <c r="XEN73" s="76"/>
      <c r="XEO73" s="76"/>
      <c r="XEP73" s="76"/>
      <c r="XEQ73" s="76"/>
      <c r="XER73" s="76"/>
      <c r="XES73" s="76"/>
      <c r="XET73" s="76"/>
      <c r="XEU73" s="76"/>
    </row>
    <row r="74" customHeight="1" spans="1:7 16366:16375">
      <c r="A74" s="134">
        <f t="shared" si="6"/>
        <v>5</v>
      </c>
      <c r="B74" s="138">
        <v>22910</v>
      </c>
      <c r="C74" s="142" t="s">
        <v>1890</v>
      </c>
      <c r="D74" s="139"/>
      <c r="E74" s="139">
        <f t="shared" si="9"/>
        <v>0</v>
      </c>
      <c r="F74" s="139">
        <f>'[3]L09'!C269</f>
        <v>0</v>
      </c>
      <c r="G74" s="134">
        <f t="shared" si="8"/>
        <v>0</v>
      </c>
      <c r="XEL74" s="76"/>
      <c r="XEM74" s="76"/>
      <c r="XEN74" s="76"/>
      <c r="XEO74" s="76"/>
      <c r="XEP74" s="76"/>
      <c r="XEQ74" s="76"/>
      <c r="XER74" s="76"/>
      <c r="XES74" s="76"/>
      <c r="XET74" s="76"/>
      <c r="XEU74" s="76"/>
    </row>
    <row r="75" customHeight="1" spans="1:7 16366:16375">
      <c r="A75" s="134">
        <f t="shared" si="6"/>
        <v>5</v>
      </c>
      <c r="B75" s="138">
        <v>22960</v>
      </c>
      <c r="C75" s="142" t="s">
        <v>1891</v>
      </c>
      <c r="D75" s="139">
        <v>15990</v>
      </c>
      <c r="E75" s="139">
        <f t="shared" si="9"/>
        <v>15990</v>
      </c>
      <c r="F75" s="139">
        <f>'[3]L09'!C271</f>
        <v>1811</v>
      </c>
      <c r="G75" s="134">
        <f t="shared" si="8"/>
        <v>1</v>
      </c>
      <c r="XEL75" s="76"/>
      <c r="XEM75" s="76"/>
      <c r="XEN75" s="76"/>
      <c r="XEO75" s="76"/>
      <c r="XEP75" s="76"/>
      <c r="XEQ75" s="76"/>
      <c r="XER75" s="76"/>
      <c r="XES75" s="76"/>
      <c r="XET75" s="76"/>
      <c r="XEU75" s="76"/>
    </row>
    <row r="76" customHeight="1" spans="1:7 16366:16375">
      <c r="A76" s="134">
        <f t="shared" si="6"/>
        <v>5</v>
      </c>
      <c r="B76" s="138">
        <v>22998</v>
      </c>
      <c r="C76" s="142" t="s">
        <v>1892</v>
      </c>
      <c r="D76" s="139"/>
      <c r="E76" s="139">
        <f t="shared" si="9"/>
        <v>0</v>
      </c>
      <c r="F76" s="139">
        <f>'[3]L09'!C283</f>
        <v>0</v>
      </c>
      <c r="G76" s="134">
        <f t="shared" si="8"/>
        <v>0</v>
      </c>
      <c r="XEL76" s="76"/>
      <c r="XEM76" s="76"/>
      <c r="XEN76" s="76"/>
      <c r="XEO76" s="76"/>
      <c r="XEP76" s="76"/>
      <c r="XEQ76" s="76"/>
      <c r="XER76" s="76"/>
      <c r="XES76" s="76"/>
      <c r="XET76" s="76"/>
      <c r="XEU76" s="76"/>
    </row>
    <row r="77" customHeight="1" spans="1:7 16366:16375">
      <c r="A77" s="134">
        <f t="shared" si="6"/>
        <v>3</v>
      </c>
      <c r="B77" s="138">
        <v>232</v>
      </c>
      <c r="C77" s="141" t="s">
        <v>573</v>
      </c>
      <c r="D77" s="139">
        <v>22000</v>
      </c>
      <c r="E77" s="139">
        <f t="shared" si="9"/>
        <v>22000</v>
      </c>
      <c r="F77" s="139">
        <f>'[3]L09'!C285</f>
        <v>15735</v>
      </c>
      <c r="G77" s="134">
        <f t="shared" si="8"/>
        <v>1</v>
      </c>
      <c r="XEL77" s="76"/>
      <c r="XEM77" s="76"/>
      <c r="XEN77" s="76"/>
      <c r="XEO77" s="76"/>
      <c r="XEP77" s="76"/>
      <c r="XEQ77" s="76"/>
      <c r="XER77" s="76"/>
      <c r="XES77" s="76"/>
      <c r="XET77" s="76"/>
      <c r="XEU77" s="76"/>
    </row>
    <row r="78" customHeight="1" spans="1:7 16366:16375">
      <c r="A78" s="134">
        <f t="shared" si="6"/>
        <v>3</v>
      </c>
      <c r="B78" s="138">
        <v>233</v>
      </c>
      <c r="C78" s="141" t="s">
        <v>1558</v>
      </c>
      <c r="D78" s="139"/>
      <c r="E78" s="139">
        <f t="shared" si="9"/>
        <v>0</v>
      </c>
      <c r="F78" s="139">
        <f>'[3]L09'!C302</f>
        <v>0</v>
      </c>
      <c r="G78" s="134">
        <f t="shared" si="8"/>
        <v>0</v>
      </c>
      <c r="XEL78" s="76"/>
      <c r="XEM78" s="76"/>
      <c r="XEN78" s="76"/>
      <c r="XEO78" s="76"/>
      <c r="XEP78" s="76"/>
      <c r="XEQ78" s="76"/>
      <c r="XER78" s="76"/>
      <c r="XES78" s="76"/>
      <c r="XET78" s="76"/>
      <c r="XEU78" s="76"/>
    </row>
    <row r="79" customHeight="1" spans="1:7 16366:16375">
      <c r="A79" s="134">
        <f t="shared" si="6"/>
        <v>3</v>
      </c>
      <c r="B79" s="138">
        <v>234</v>
      </c>
      <c r="C79" s="140" t="s">
        <v>1893</v>
      </c>
      <c r="D79" s="139">
        <f>SUM(D80:D81)</f>
        <v>0</v>
      </c>
      <c r="E79" s="139">
        <f t="shared" si="9"/>
        <v>0</v>
      </c>
      <c r="F79" s="139">
        <f>SUM(F80:F81)</f>
        <v>0</v>
      </c>
      <c r="G79" s="134">
        <f t="shared" si="8"/>
        <v>0</v>
      </c>
      <c r="XEL79" s="76"/>
      <c r="XEM79" s="76"/>
      <c r="XEN79" s="76"/>
      <c r="XEO79" s="76"/>
      <c r="XEP79" s="76"/>
      <c r="XEQ79" s="76"/>
      <c r="XER79" s="76"/>
      <c r="XES79" s="76"/>
      <c r="XET79" s="76"/>
      <c r="XEU79" s="76"/>
    </row>
    <row r="80" customHeight="1" spans="1:7 16366:16375">
      <c r="A80" s="134">
        <f t="shared" si="6"/>
        <v>5</v>
      </c>
      <c r="B80" s="138">
        <v>23401</v>
      </c>
      <c r="C80" s="138" t="s">
        <v>1589</v>
      </c>
      <c r="D80" s="139"/>
      <c r="E80" s="139">
        <f t="shared" si="9"/>
        <v>0</v>
      </c>
      <c r="F80" s="139">
        <f>'[3]L09'!C320</f>
        <v>0</v>
      </c>
      <c r="G80" s="134">
        <f t="shared" si="8"/>
        <v>0</v>
      </c>
      <c r="XEL80" s="76"/>
      <c r="XEM80" s="76"/>
      <c r="XEN80" s="76"/>
      <c r="XEO80" s="76"/>
      <c r="XEP80" s="76"/>
      <c r="XEQ80" s="76"/>
      <c r="XER80" s="76"/>
      <c r="XES80" s="76"/>
      <c r="XET80" s="76"/>
      <c r="XEU80" s="76"/>
    </row>
    <row r="81" customHeight="1" spans="1:7 16366:16375">
      <c r="A81" s="134">
        <f t="shared" si="6"/>
        <v>5</v>
      </c>
      <c r="B81" s="138">
        <v>23402</v>
      </c>
      <c r="C81" s="138" t="s">
        <v>1894</v>
      </c>
      <c r="D81" s="139"/>
      <c r="E81" s="139">
        <f t="shared" si="9"/>
        <v>0</v>
      </c>
      <c r="F81" s="139">
        <f>'[3]L09'!C333</f>
        <v>0</v>
      </c>
      <c r="G81" s="134">
        <f t="shared" si="8"/>
        <v>0</v>
      </c>
      <c r="XEL81" s="76"/>
      <c r="XEM81" s="76"/>
      <c r="XEN81" s="76"/>
      <c r="XEO81" s="76"/>
      <c r="XEP81" s="76"/>
      <c r="XEQ81" s="76"/>
      <c r="XER81" s="76"/>
      <c r="XES81" s="76"/>
      <c r="XET81" s="76"/>
      <c r="XEU81" s="76"/>
    </row>
  </sheetData>
  <mergeCells count="7">
    <mergeCell ref="B1:F1"/>
    <mergeCell ref="B2:F2"/>
    <mergeCell ref="B3:B4"/>
    <mergeCell ref="C3:C4"/>
    <mergeCell ref="D3:D4"/>
    <mergeCell ref="E3:E4"/>
    <mergeCell ref="F3:F4"/>
  </mergeCells>
  <dataValidations count="1">
    <dataValidation type="decimal" operator="between" allowBlank="1" showInputMessage="1" showErrorMessage="1" sqref="D5:F81">
      <formula1>-99999999999999</formula1>
      <formula2>99999999999999</formula2>
    </dataValidation>
  </dataValidations>
  <pageMargins left="0.751388888888889" right="0.751388888888889" top="0.550694444444444" bottom="0.550694444444444" header="0.5" footer="0.5"/>
  <pageSetup paperSize="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B88"/>
  <sheetViews>
    <sheetView workbookViewId="0">
      <selection activeCell="D10" sqref="D10"/>
    </sheetView>
  </sheetViews>
  <sheetFormatPr defaultColWidth="7.99166666666667" defaultRowHeight="15.6" outlineLevelCol="1"/>
  <cols>
    <col min="1" max="1" width="62.8" style="125" customWidth="1"/>
    <col min="2" max="2" width="18.3" style="125" customWidth="1"/>
    <col min="3" max="3" width="7.99166666666667" style="125"/>
    <col min="4" max="4" width="31.8" style="125" customWidth="1"/>
    <col min="5" max="16384" width="7.99166666666667" style="125"/>
  </cols>
  <sheetData>
    <row r="1" ht="23.25" customHeight="1" spans="1:2">
      <c r="A1" s="4" t="s">
        <v>1896</v>
      </c>
      <c r="B1" s="126"/>
    </row>
    <row r="2" ht="28" customHeight="1" spans="1:2">
      <c r="A2" s="127"/>
      <c r="B2" s="42" t="s">
        <v>136</v>
      </c>
    </row>
    <row r="3" ht="28" customHeight="1" spans="1:2">
      <c r="A3" s="128" t="s">
        <v>1897</v>
      </c>
      <c r="B3" s="128" t="s">
        <v>38</v>
      </c>
    </row>
    <row r="4" ht="28" customHeight="1" spans="1:2">
      <c r="A4" s="129" t="s">
        <v>1898</v>
      </c>
      <c r="B4" s="130"/>
    </row>
    <row r="5" ht="28" customHeight="1" spans="1:2">
      <c r="A5" s="129" t="s">
        <v>1899</v>
      </c>
      <c r="B5" s="131">
        <v>68</v>
      </c>
    </row>
    <row r="6" ht="28" customHeight="1" spans="1:2">
      <c r="A6" s="129" t="s">
        <v>1900</v>
      </c>
      <c r="B6" s="130"/>
    </row>
    <row r="7" ht="28" customHeight="1" spans="1:2">
      <c r="A7" s="129" t="s">
        <v>1901</v>
      </c>
      <c r="B7" s="131"/>
    </row>
    <row r="8" ht="28" customHeight="1" spans="1:2">
      <c r="A8" s="129" t="s">
        <v>1902</v>
      </c>
      <c r="B8" s="131"/>
    </row>
    <row r="9" ht="28" customHeight="1" spans="1:2">
      <c r="A9" s="129" t="s">
        <v>1903</v>
      </c>
      <c r="B9" s="130">
        <v>3161</v>
      </c>
    </row>
    <row r="10" ht="28" customHeight="1" spans="1:2">
      <c r="A10" s="129" t="s">
        <v>1904</v>
      </c>
      <c r="B10" s="131"/>
    </row>
    <row r="11" ht="28" customHeight="1" spans="1:2">
      <c r="A11" s="129" t="s">
        <v>1905</v>
      </c>
      <c r="B11" s="130"/>
    </row>
    <row r="12" ht="28" customHeight="1" spans="1:2">
      <c r="A12" s="129" t="s">
        <v>1906</v>
      </c>
      <c r="B12" s="131"/>
    </row>
    <row r="13" ht="28" customHeight="1" spans="1:2">
      <c r="A13" s="129" t="s">
        <v>1907</v>
      </c>
      <c r="B13" s="131">
        <v>4575</v>
      </c>
    </row>
    <row r="14" ht="28" customHeight="1" spans="1:2">
      <c r="A14" s="129" t="s">
        <v>129</v>
      </c>
      <c r="B14" s="131">
        <v>2013</v>
      </c>
    </row>
    <row r="15" ht="28" customHeight="1" spans="1:2">
      <c r="A15" s="132" t="s">
        <v>1908</v>
      </c>
      <c r="B15" s="133">
        <f>SUM(B4:B14)</f>
        <v>9817</v>
      </c>
    </row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21" customHeight="1"/>
  </sheetData>
  <mergeCells count="1">
    <mergeCell ref="A1:B1"/>
  </mergeCells>
  <printOptions horizontalCentered="1"/>
  <pageMargins left="0.389583333333333" right="0.200694444444444" top="0.790972222222222" bottom="0.790972222222222" header="0.511805555555556" footer="0.511805555555556"/>
  <pageSetup paperSize="9" fitToHeight="100" orientation="portrait" horizontalDpi="600" verticalDpi="600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B30"/>
  <sheetViews>
    <sheetView showZeros="0" workbookViewId="0">
      <selection activeCell="C6" sqref="C6"/>
    </sheetView>
  </sheetViews>
  <sheetFormatPr defaultColWidth="8.475" defaultRowHeight="15.6" outlineLevelCol="1"/>
  <cols>
    <col min="1" max="1" width="42.75" style="46" customWidth="1"/>
    <col min="2" max="2" width="36" style="46" customWidth="1"/>
    <col min="3" max="16384" width="8.475" style="46"/>
  </cols>
  <sheetData>
    <row r="1" ht="59" customHeight="1" spans="1:2">
      <c r="A1" s="120" t="s">
        <v>1909</v>
      </c>
      <c r="B1" s="120"/>
    </row>
    <row r="2" ht="25" customHeight="1" spans="1:2">
      <c r="B2" s="121" t="s">
        <v>136</v>
      </c>
    </row>
    <row r="3" s="46" customFormat="1" ht="21" customHeight="1" spans="1:2">
      <c r="A3" s="122" t="s">
        <v>35</v>
      </c>
      <c r="B3" s="122" t="s">
        <v>1646</v>
      </c>
    </row>
    <row r="4" s="46" customFormat="1" ht="21" customHeight="1" spans="1:2">
      <c r="A4" s="66" t="s">
        <v>1750</v>
      </c>
      <c r="B4" s="123" t="s">
        <v>1685</v>
      </c>
    </row>
    <row r="5" s="46" customFormat="1" ht="21" customHeight="1" spans="1:2">
      <c r="A5" s="67" t="s">
        <v>1910</v>
      </c>
      <c r="B5" s="124"/>
    </row>
    <row r="6" s="46" customFormat="1" ht="21" customHeight="1" spans="1:2">
      <c r="A6" s="67" t="s">
        <v>1911</v>
      </c>
      <c r="B6" s="124"/>
    </row>
    <row r="7" s="46" customFormat="1" ht="21" customHeight="1" spans="1:2">
      <c r="A7" s="67" t="s">
        <v>1912</v>
      </c>
      <c r="B7" s="124"/>
    </row>
    <row r="8" s="46" customFormat="1" ht="21" customHeight="1" spans="1:2">
      <c r="A8" s="67" t="s">
        <v>1913</v>
      </c>
      <c r="B8" s="124"/>
    </row>
    <row r="9" s="46" customFormat="1" ht="21" customHeight="1" spans="1:2">
      <c r="A9" s="67" t="s">
        <v>1914</v>
      </c>
      <c r="B9" s="124"/>
    </row>
    <row r="10" s="46" customFormat="1" ht="21" customHeight="1" spans="1:2">
      <c r="A10" s="67" t="s">
        <v>1915</v>
      </c>
      <c r="B10" s="124"/>
    </row>
    <row r="11" s="46" customFormat="1" ht="21" customHeight="1" spans="1:2">
      <c r="A11" s="67" t="s">
        <v>1916</v>
      </c>
      <c r="B11" s="124"/>
    </row>
    <row r="12" s="46" customFormat="1" ht="21" customHeight="1" spans="1:2">
      <c r="A12" s="67" t="s">
        <v>1917</v>
      </c>
      <c r="B12" s="124"/>
    </row>
    <row r="13" s="46" customFormat="1" ht="21" customHeight="1" spans="1:2">
      <c r="A13" s="67" t="s">
        <v>1918</v>
      </c>
      <c r="B13" s="124"/>
    </row>
    <row r="14" s="46" customFormat="1" ht="21" customHeight="1" spans="1:2">
      <c r="A14" s="67" t="s">
        <v>1919</v>
      </c>
      <c r="B14" s="124"/>
    </row>
    <row r="15" s="46" customFormat="1" ht="21" customHeight="1" spans="1:2">
      <c r="A15" s="67" t="s">
        <v>1920</v>
      </c>
      <c r="B15" s="124"/>
    </row>
    <row r="16" s="46" customFormat="1" ht="21" customHeight="1" spans="1:2">
      <c r="A16" s="67" t="s">
        <v>1921</v>
      </c>
      <c r="B16" s="124"/>
    </row>
    <row r="17" s="46" customFormat="1" ht="21" customHeight="1" spans="1:2">
      <c r="A17" s="67" t="s">
        <v>1922</v>
      </c>
      <c r="B17" s="124"/>
    </row>
    <row r="18" s="46" customFormat="1" ht="21" customHeight="1" spans="1:2">
      <c r="A18" s="67" t="s">
        <v>1923</v>
      </c>
      <c r="B18" s="124"/>
    </row>
    <row r="19" s="46" customFormat="1" ht="21" customHeight="1" spans="1:2">
      <c r="A19" s="67" t="s">
        <v>1924</v>
      </c>
      <c r="B19" s="124"/>
    </row>
    <row r="20" s="46" customFormat="1" ht="21" customHeight="1" spans="1:2">
      <c r="A20" s="67" t="s">
        <v>1925</v>
      </c>
      <c r="B20" s="124"/>
    </row>
    <row r="21" s="46" customFormat="1" ht="21" customHeight="1" spans="1:2">
      <c r="A21" s="67" t="s">
        <v>1926</v>
      </c>
      <c r="B21" s="124"/>
    </row>
    <row r="22" s="46" customFormat="1" ht="21" customHeight="1" spans="1:2">
      <c r="A22" s="67" t="s">
        <v>1927</v>
      </c>
      <c r="B22" s="124"/>
    </row>
    <row r="23" s="46" customFormat="1" ht="21" customHeight="1" spans="1:2">
      <c r="A23" s="67" t="s">
        <v>1928</v>
      </c>
      <c r="B23" s="124"/>
    </row>
    <row r="24" s="46" customFormat="1" ht="21" customHeight="1" spans="1:2">
      <c r="A24" s="67" t="s">
        <v>1929</v>
      </c>
      <c r="B24" s="124"/>
    </row>
    <row r="25" s="46" customFormat="1" ht="21" customHeight="1" spans="1:2">
      <c r="A25" s="67" t="s">
        <v>1930</v>
      </c>
      <c r="B25" s="124"/>
    </row>
    <row r="26" s="46" customFormat="1" ht="21" customHeight="1" spans="1:2">
      <c r="A26" s="67" t="s">
        <v>1931</v>
      </c>
      <c r="B26" s="124"/>
    </row>
    <row r="27" s="46" customFormat="1" ht="21" customHeight="1" spans="1:2">
      <c r="A27" s="67" t="s">
        <v>1932</v>
      </c>
      <c r="B27" s="124"/>
    </row>
    <row r="28" s="46" customFormat="1" ht="21" customHeight="1" spans="1:2">
      <c r="A28" s="67" t="s">
        <v>1933</v>
      </c>
      <c r="B28" s="124"/>
    </row>
    <row r="29" s="46" customFormat="1" ht="21" customHeight="1" spans="1:2">
      <c r="A29" s="67" t="s">
        <v>1934</v>
      </c>
      <c r="B29" s="124"/>
    </row>
    <row r="30" ht="36" customHeight="1" spans="1:2">
      <c r="A30" s="60" t="s">
        <v>1935</v>
      </c>
      <c r="B30" s="61"/>
    </row>
  </sheetData>
  <mergeCells count="2">
    <mergeCell ref="A1:B1"/>
    <mergeCell ref="A30:B30"/>
  </mergeCells>
  <printOptions horizontalCentered="1"/>
  <pageMargins left="0.354166666666667" right="0.354166666666667" top="0.826388888888889" bottom="0.6062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D29"/>
  <sheetViews>
    <sheetView workbookViewId="0">
      <selection activeCell="A7" sqref="A7"/>
    </sheetView>
  </sheetViews>
  <sheetFormatPr defaultColWidth="8" defaultRowHeight="14.25" customHeight="1" outlineLevelCol="3"/>
  <cols>
    <col min="1" max="1" width="88.625" style="289" customWidth="1"/>
    <col min="2" max="243" width="8" style="289"/>
    <col min="244" max="244" width="5.5" style="289" customWidth="1"/>
    <col min="245" max="245" width="70.125" style="289" customWidth="1"/>
    <col min="246" max="246" width="8" style="289" hidden="1" customWidth="1"/>
    <col min="247" max="247" width="12" style="289" customWidth="1"/>
    <col min="248" max="248" width="6.5" style="289" customWidth="1"/>
    <col min="249" max="499" width="8" style="289"/>
    <col min="500" max="500" width="5.5" style="289" customWidth="1"/>
    <col min="501" max="501" width="70.125" style="289" customWidth="1"/>
    <col min="502" max="502" width="8" style="289" hidden="1" customWidth="1"/>
    <col min="503" max="503" width="12" style="289" customWidth="1"/>
    <col min="504" max="504" width="6.5" style="289" customWidth="1"/>
    <col min="505" max="755" width="8" style="289"/>
    <col min="756" max="756" width="5.5" style="289" customWidth="1"/>
    <col min="757" max="757" width="70.125" style="289" customWidth="1"/>
    <col min="758" max="758" width="8" style="289" hidden="1" customWidth="1"/>
    <col min="759" max="759" width="12" style="289" customWidth="1"/>
    <col min="760" max="760" width="6.5" style="289" customWidth="1"/>
    <col min="761" max="1011" width="8" style="289"/>
    <col min="1012" max="1012" width="5.5" style="289" customWidth="1"/>
    <col min="1013" max="1013" width="70.125" style="289" customWidth="1"/>
    <col min="1014" max="1014" width="8" style="289" hidden="1" customWidth="1"/>
    <col min="1015" max="1015" width="12" style="289" customWidth="1"/>
    <col min="1016" max="1016" width="6.5" style="289" customWidth="1"/>
    <col min="1017" max="1267" width="8" style="289"/>
    <col min="1268" max="1268" width="5.5" style="289" customWidth="1"/>
    <col min="1269" max="1269" width="70.125" style="289" customWidth="1"/>
    <col min="1270" max="1270" width="8" style="289" hidden="1" customWidth="1"/>
    <col min="1271" max="1271" width="12" style="289" customWidth="1"/>
    <col min="1272" max="1272" width="6.5" style="289" customWidth="1"/>
    <col min="1273" max="1523" width="8" style="289"/>
    <col min="1524" max="1524" width="5.5" style="289" customWidth="1"/>
    <col min="1525" max="1525" width="70.125" style="289" customWidth="1"/>
    <col min="1526" max="1526" width="8" style="289" hidden="1" customWidth="1"/>
    <col min="1527" max="1527" width="12" style="289" customWidth="1"/>
    <col min="1528" max="1528" width="6.5" style="289" customWidth="1"/>
    <col min="1529" max="1779" width="8" style="289"/>
    <col min="1780" max="1780" width="5.5" style="289" customWidth="1"/>
    <col min="1781" max="1781" width="70.125" style="289" customWidth="1"/>
    <col min="1782" max="1782" width="8" style="289" hidden="1" customWidth="1"/>
    <col min="1783" max="1783" width="12" style="289" customWidth="1"/>
    <col min="1784" max="1784" width="6.5" style="289" customWidth="1"/>
    <col min="1785" max="2035" width="8" style="289"/>
    <col min="2036" max="2036" width="5.5" style="289" customWidth="1"/>
    <col min="2037" max="2037" width="70.125" style="289" customWidth="1"/>
    <col min="2038" max="2038" width="8" style="289" hidden="1" customWidth="1"/>
    <col min="2039" max="2039" width="12" style="289" customWidth="1"/>
    <col min="2040" max="2040" width="6.5" style="289" customWidth="1"/>
    <col min="2041" max="2291" width="8" style="289"/>
    <col min="2292" max="2292" width="5.5" style="289" customWidth="1"/>
    <col min="2293" max="2293" width="70.125" style="289" customWidth="1"/>
    <col min="2294" max="2294" width="8" style="289" hidden="1" customWidth="1"/>
    <col min="2295" max="2295" width="12" style="289" customWidth="1"/>
    <col min="2296" max="2296" width="6.5" style="289" customWidth="1"/>
    <col min="2297" max="2547" width="8" style="289"/>
    <col min="2548" max="2548" width="5.5" style="289" customWidth="1"/>
    <col min="2549" max="2549" width="70.125" style="289" customWidth="1"/>
    <col min="2550" max="2550" width="8" style="289" hidden="1" customWidth="1"/>
    <col min="2551" max="2551" width="12" style="289" customWidth="1"/>
    <col min="2552" max="2552" width="6.5" style="289" customWidth="1"/>
    <col min="2553" max="2803" width="8" style="289"/>
    <col min="2804" max="2804" width="5.5" style="289" customWidth="1"/>
    <col min="2805" max="2805" width="70.125" style="289" customWidth="1"/>
    <col min="2806" max="2806" width="8" style="289" hidden="1" customWidth="1"/>
    <col min="2807" max="2807" width="12" style="289" customWidth="1"/>
    <col min="2808" max="2808" width="6.5" style="289" customWidth="1"/>
    <col min="2809" max="3059" width="8" style="289"/>
    <col min="3060" max="3060" width="5.5" style="289" customWidth="1"/>
    <col min="3061" max="3061" width="70.125" style="289" customWidth="1"/>
    <col min="3062" max="3062" width="8" style="289" hidden="1" customWidth="1"/>
    <col min="3063" max="3063" width="12" style="289" customWidth="1"/>
    <col min="3064" max="3064" width="6.5" style="289" customWidth="1"/>
    <col min="3065" max="3315" width="8" style="289"/>
    <col min="3316" max="3316" width="5.5" style="289" customWidth="1"/>
    <col min="3317" max="3317" width="70.125" style="289" customWidth="1"/>
    <col min="3318" max="3318" width="8" style="289" hidden="1" customWidth="1"/>
    <col min="3319" max="3319" width="12" style="289" customWidth="1"/>
    <col min="3320" max="3320" width="6.5" style="289" customWidth="1"/>
    <col min="3321" max="3571" width="8" style="289"/>
    <col min="3572" max="3572" width="5.5" style="289" customWidth="1"/>
    <col min="3573" max="3573" width="70.125" style="289" customWidth="1"/>
    <col min="3574" max="3574" width="8" style="289" hidden="1" customWidth="1"/>
    <col min="3575" max="3575" width="12" style="289" customWidth="1"/>
    <col min="3576" max="3576" width="6.5" style="289" customWidth="1"/>
    <col min="3577" max="3827" width="8" style="289"/>
    <col min="3828" max="3828" width="5.5" style="289" customWidth="1"/>
    <col min="3829" max="3829" width="70.125" style="289" customWidth="1"/>
    <col min="3830" max="3830" width="8" style="289" hidden="1" customWidth="1"/>
    <col min="3831" max="3831" width="12" style="289" customWidth="1"/>
    <col min="3832" max="3832" width="6.5" style="289" customWidth="1"/>
    <col min="3833" max="4083" width="8" style="289"/>
    <col min="4084" max="4084" width="5.5" style="289" customWidth="1"/>
    <col min="4085" max="4085" width="70.125" style="289" customWidth="1"/>
    <col min="4086" max="4086" width="8" style="289" hidden="1" customWidth="1"/>
    <col min="4087" max="4087" width="12" style="289" customWidth="1"/>
    <col min="4088" max="4088" width="6.5" style="289" customWidth="1"/>
    <col min="4089" max="4339" width="8" style="289"/>
    <col min="4340" max="4340" width="5.5" style="289" customWidth="1"/>
    <col min="4341" max="4341" width="70.125" style="289" customWidth="1"/>
    <col min="4342" max="4342" width="8" style="289" hidden="1" customWidth="1"/>
    <col min="4343" max="4343" width="12" style="289" customWidth="1"/>
    <col min="4344" max="4344" width="6.5" style="289" customWidth="1"/>
    <col min="4345" max="4595" width="8" style="289"/>
    <col min="4596" max="4596" width="5.5" style="289" customWidth="1"/>
    <col min="4597" max="4597" width="70.125" style="289" customWidth="1"/>
    <col min="4598" max="4598" width="8" style="289" hidden="1" customWidth="1"/>
    <col min="4599" max="4599" width="12" style="289" customWidth="1"/>
    <col min="4600" max="4600" width="6.5" style="289" customWidth="1"/>
    <col min="4601" max="4851" width="8" style="289"/>
    <col min="4852" max="4852" width="5.5" style="289" customWidth="1"/>
    <col min="4853" max="4853" width="70.125" style="289" customWidth="1"/>
    <col min="4854" max="4854" width="8" style="289" hidden="1" customWidth="1"/>
    <col min="4855" max="4855" width="12" style="289" customWidth="1"/>
    <col min="4856" max="4856" width="6.5" style="289" customWidth="1"/>
    <col min="4857" max="5107" width="8" style="289"/>
    <col min="5108" max="5108" width="5.5" style="289" customWidth="1"/>
    <col min="5109" max="5109" width="70.125" style="289" customWidth="1"/>
    <col min="5110" max="5110" width="8" style="289" hidden="1" customWidth="1"/>
    <col min="5111" max="5111" width="12" style="289" customWidth="1"/>
    <col min="5112" max="5112" width="6.5" style="289" customWidth="1"/>
    <col min="5113" max="5363" width="8" style="289"/>
    <col min="5364" max="5364" width="5.5" style="289" customWidth="1"/>
    <col min="5365" max="5365" width="70.125" style="289" customWidth="1"/>
    <col min="5366" max="5366" width="8" style="289" hidden="1" customWidth="1"/>
    <col min="5367" max="5367" width="12" style="289" customWidth="1"/>
    <col min="5368" max="5368" width="6.5" style="289" customWidth="1"/>
    <col min="5369" max="5619" width="8" style="289"/>
    <col min="5620" max="5620" width="5.5" style="289" customWidth="1"/>
    <col min="5621" max="5621" width="70.125" style="289" customWidth="1"/>
    <col min="5622" max="5622" width="8" style="289" hidden="1" customWidth="1"/>
    <col min="5623" max="5623" width="12" style="289" customWidth="1"/>
    <col min="5624" max="5624" width="6.5" style="289" customWidth="1"/>
    <col min="5625" max="5875" width="8" style="289"/>
    <col min="5876" max="5876" width="5.5" style="289" customWidth="1"/>
    <col min="5877" max="5877" width="70.125" style="289" customWidth="1"/>
    <col min="5878" max="5878" width="8" style="289" hidden="1" customWidth="1"/>
    <col min="5879" max="5879" width="12" style="289" customWidth="1"/>
    <col min="5880" max="5880" width="6.5" style="289" customWidth="1"/>
    <col min="5881" max="6131" width="8" style="289"/>
    <col min="6132" max="6132" width="5.5" style="289" customWidth="1"/>
    <col min="6133" max="6133" width="70.125" style="289" customWidth="1"/>
    <col min="6134" max="6134" width="8" style="289" hidden="1" customWidth="1"/>
    <col min="6135" max="6135" width="12" style="289" customWidth="1"/>
    <col min="6136" max="6136" width="6.5" style="289" customWidth="1"/>
    <col min="6137" max="6387" width="8" style="289"/>
    <col min="6388" max="6388" width="5.5" style="289" customWidth="1"/>
    <col min="6389" max="6389" width="70.125" style="289" customWidth="1"/>
    <col min="6390" max="6390" width="8" style="289" hidden="1" customWidth="1"/>
    <col min="6391" max="6391" width="12" style="289" customWidth="1"/>
    <col min="6392" max="6392" width="6.5" style="289" customWidth="1"/>
    <col min="6393" max="6643" width="8" style="289"/>
    <col min="6644" max="6644" width="5.5" style="289" customWidth="1"/>
    <col min="6645" max="6645" width="70.125" style="289" customWidth="1"/>
    <col min="6646" max="6646" width="8" style="289" hidden="1" customWidth="1"/>
    <col min="6647" max="6647" width="12" style="289" customWidth="1"/>
    <col min="6648" max="6648" width="6.5" style="289" customWidth="1"/>
    <col min="6649" max="6899" width="8" style="289"/>
    <col min="6900" max="6900" width="5.5" style="289" customWidth="1"/>
    <col min="6901" max="6901" width="70.125" style="289" customWidth="1"/>
    <col min="6902" max="6902" width="8" style="289" hidden="1" customWidth="1"/>
    <col min="6903" max="6903" width="12" style="289" customWidth="1"/>
    <col min="6904" max="6904" width="6.5" style="289" customWidth="1"/>
    <col min="6905" max="7155" width="8" style="289"/>
    <col min="7156" max="7156" width="5.5" style="289" customWidth="1"/>
    <col min="7157" max="7157" width="70.125" style="289" customWidth="1"/>
    <col min="7158" max="7158" width="8" style="289" hidden="1" customWidth="1"/>
    <col min="7159" max="7159" width="12" style="289" customWidth="1"/>
    <col min="7160" max="7160" width="6.5" style="289" customWidth="1"/>
    <col min="7161" max="7411" width="8" style="289"/>
    <col min="7412" max="7412" width="5.5" style="289" customWidth="1"/>
    <col min="7413" max="7413" width="70.125" style="289" customWidth="1"/>
    <col min="7414" max="7414" width="8" style="289" hidden="1" customWidth="1"/>
    <col min="7415" max="7415" width="12" style="289" customWidth="1"/>
    <col min="7416" max="7416" width="6.5" style="289" customWidth="1"/>
    <col min="7417" max="7667" width="8" style="289"/>
    <col min="7668" max="7668" width="5.5" style="289" customWidth="1"/>
    <col min="7669" max="7669" width="70.125" style="289" customWidth="1"/>
    <col min="7670" max="7670" width="8" style="289" hidden="1" customWidth="1"/>
    <col min="7671" max="7671" width="12" style="289" customWidth="1"/>
    <col min="7672" max="7672" width="6.5" style="289" customWidth="1"/>
    <col min="7673" max="7923" width="8" style="289"/>
    <col min="7924" max="7924" width="5.5" style="289" customWidth="1"/>
    <col min="7925" max="7925" width="70.125" style="289" customWidth="1"/>
    <col min="7926" max="7926" width="8" style="289" hidden="1" customWidth="1"/>
    <col min="7927" max="7927" width="12" style="289" customWidth="1"/>
    <col min="7928" max="7928" width="6.5" style="289" customWidth="1"/>
    <col min="7929" max="8179" width="8" style="289"/>
    <col min="8180" max="8180" width="5.5" style="289" customWidth="1"/>
    <col min="8181" max="8181" width="70.125" style="289" customWidth="1"/>
    <col min="8182" max="8182" width="8" style="289" hidden="1" customWidth="1"/>
    <col min="8183" max="8183" width="12" style="289" customWidth="1"/>
    <col min="8184" max="8184" width="6.5" style="289" customWidth="1"/>
    <col min="8185" max="8435" width="8" style="289"/>
    <col min="8436" max="8436" width="5.5" style="289" customWidth="1"/>
    <col min="8437" max="8437" width="70.125" style="289" customWidth="1"/>
    <col min="8438" max="8438" width="8" style="289" hidden="1" customWidth="1"/>
    <col min="8439" max="8439" width="12" style="289" customWidth="1"/>
    <col min="8440" max="8440" width="6.5" style="289" customWidth="1"/>
    <col min="8441" max="8691" width="8" style="289"/>
    <col min="8692" max="8692" width="5.5" style="289" customWidth="1"/>
    <col min="8693" max="8693" width="70.125" style="289" customWidth="1"/>
    <col min="8694" max="8694" width="8" style="289" hidden="1" customWidth="1"/>
    <col min="8695" max="8695" width="12" style="289" customWidth="1"/>
    <col min="8696" max="8696" width="6.5" style="289" customWidth="1"/>
    <col min="8697" max="8947" width="8" style="289"/>
    <col min="8948" max="8948" width="5.5" style="289" customWidth="1"/>
    <col min="8949" max="8949" width="70.125" style="289" customWidth="1"/>
    <col min="8950" max="8950" width="8" style="289" hidden="1" customWidth="1"/>
    <col min="8951" max="8951" width="12" style="289" customWidth="1"/>
    <col min="8952" max="8952" width="6.5" style="289" customWidth="1"/>
    <col min="8953" max="9203" width="8" style="289"/>
    <col min="9204" max="9204" width="5.5" style="289" customWidth="1"/>
    <col min="9205" max="9205" width="70.125" style="289" customWidth="1"/>
    <col min="9206" max="9206" width="8" style="289" hidden="1" customWidth="1"/>
    <col min="9207" max="9207" width="12" style="289" customWidth="1"/>
    <col min="9208" max="9208" width="6.5" style="289" customWidth="1"/>
    <col min="9209" max="9459" width="8" style="289"/>
    <col min="9460" max="9460" width="5.5" style="289" customWidth="1"/>
    <col min="9461" max="9461" width="70.125" style="289" customWidth="1"/>
    <col min="9462" max="9462" width="8" style="289" hidden="1" customWidth="1"/>
    <col min="9463" max="9463" width="12" style="289" customWidth="1"/>
    <col min="9464" max="9464" width="6.5" style="289" customWidth="1"/>
    <col min="9465" max="9715" width="8" style="289"/>
    <col min="9716" max="9716" width="5.5" style="289" customWidth="1"/>
    <col min="9717" max="9717" width="70.125" style="289" customWidth="1"/>
    <col min="9718" max="9718" width="8" style="289" hidden="1" customWidth="1"/>
    <col min="9719" max="9719" width="12" style="289" customWidth="1"/>
    <col min="9720" max="9720" width="6.5" style="289" customWidth="1"/>
    <col min="9721" max="9971" width="8" style="289"/>
    <col min="9972" max="9972" width="5.5" style="289" customWidth="1"/>
    <col min="9973" max="9973" width="70.125" style="289" customWidth="1"/>
    <col min="9974" max="9974" width="8" style="289" hidden="1" customWidth="1"/>
    <col min="9975" max="9975" width="12" style="289" customWidth="1"/>
    <col min="9976" max="9976" width="6.5" style="289" customWidth="1"/>
    <col min="9977" max="10227" width="8" style="289"/>
    <col min="10228" max="10228" width="5.5" style="289" customWidth="1"/>
    <col min="10229" max="10229" width="70.125" style="289" customWidth="1"/>
    <col min="10230" max="10230" width="8" style="289" hidden="1" customWidth="1"/>
    <col min="10231" max="10231" width="12" style="289" customWidth="1"/>
    <col min="10232" max="10232" width="6.5" style="289" customWidth="1"/>
    <col min="10233" max="10483" width="8" style="289"/>
    <col min="10484" max="10484" width="5.5" style="289" customWidth="1"/>
    <col min="10485" max="10485" width="70.125" style="289" customWidth="1"/>
    <col min="10486" max="10486" width="8" style="289" hidden="1" customWidth="1"/>
    <col min="10487" max="10487" width="12" style="289" customWidth="1"/>
    <col min="10488" max="10488" width="6.5" style="289" customWidth="1"/>
    <col min="10489" max="10739" width="8" style="289"/>
    <col min="10740" max="10740" width="5.5" style="289" customWidth="1"/>
    <col min="10741" max="10741" width="70.125" style="289" customWidth="1"/>
    <col min="10742" max="10742" width="8" style="289" hidden="1" customWidth="1"/>
    <col min="10743" max="10743" width="12" style="289" customWidth="1"/>
    <col min="10744" max="10744" width="6.5" style="289" customWidth="1"/>
    <col min="10745" max="10995" width="8" style="289"/>
    <col min="10996" max="10996" width="5.5" style="289" customWidth="1"/>
    <col min="10997" max="10997" width="70.125" style="289" customWidth="1"/>
    <col min="10998" max="10998" width="8" style="289" hidden="1" customWidth="1"/>
    <col min="10999" max="10999" width="12" style="289" customWidth="1"/>
    <col min="11000" max="11000" width="6.5" style="289" customWidth="1"/>
    <col min="11001" max="11251" width="8" style="289"/>
    <col min="11252" max="11252" width="5.5" style="289" customWidth="1"/>
    <col min="11253" max="11253" width="70.125" style="289" customWidth="1"/>
    <col min="11254" max="11254" width="8" style="289" hidden="1" customWidth="1"/>
    <col min="11255" max="11255" width="12" style="289" customWidth="1"/>
    <col min="11256" max="11256" width="6.5" style="289" customWidth="1"/>
    <col min="11257" max="11507" width="8" style="289"/>
    <col min="11508" max="11508" width="5.5" style="289" customWidth="1"/>
    <col min="11509" max="11509" width="70.125" style="289" customWidth="1"/>
    <col min="11510" max="11510" width="8" style="289" hidden="1" customWidth="1"/>
    <col min="11511" max="11511" width="12" style="289" customWidth="1"/>
    <col min="11512" max="11512" width="6.5" style="289" customWidth="1"/>
    <col min="11513" max="11763" width="8" style="289"/>
    <col min="11764" max="11764" width="5.5" style="289" customWidth="1"/>
    <col min="11765" max="11765" width="70.125" style="289" customWidth="1"/>
    <col min="11766" max="11766" width="8" style="289" hidden="1" customWidth="1"/>
    <col min="11767" max="11767" width="12" style="289" customWidth="1"/>
    <col min="11768" max="11768" width="6.5" style="289" customWidth="1"/>
    <col min="11769" max="12019" width="8" style="289"/>
    <col min="12020" max="12020" width="5.5" style="289" customWidth="1"/>
    <col min="12021" max="12021" width="70.125" style="289" customWidth="1"/>
    <col min="12022" max="12022" width="8" style="289" hidden="1" customWidth="1"/>
    <col min="12023" max="12023" width="12" style="289" customWidth="1"/>
    <col min="12024" max="12024" width="6.5" style="289" customWidth="1"/>
    <col min="12025" max="12275" width="8" style="289"/>
    <col min="12276" max="12276" width="5.5" style="289" customWidth="1"/>
    <col min="12277" max="12277" width="70.125" style="289" customWidth="1"/>
    <col min="12278" max="12278" width="8" style="289" hidden="1" customWidth="1"/>
    <col min="12279" max="12279" width="12" style="289" customWidth="1"/>
    <col min="12280" max="12280" width="6.5" style="289" customWidth="1"/>
    <col min="12281" max="12531" width="8" style="289"/>
    <col min="12532" max="12532" width="5.5" style="289" customWidth="1"/>
    <col min="12533" max="12533" width="70.125" style="289" customWidth="1"/>
    <col min="12534" max="12534" width="8" style="289" hidden="1" customWidth="1"/>
    <col min="12535" max="12535" width="12" style="289" customWidth="1"/>
    <col min="12536" max="12536" width="6.5" style="289" customWidth="1"/>
    <col min="12537" max="12787" width="8" style="289"/>
    <col min="12788" max="12788" width="5.5" style="289" customWidth="1"/>
    <col min="12789" max="12789" width="70.125" style="289" customWidth="1"/>
    <col min="12790" max="12790" width="8" style="289" hidden="1" customWidth="1"/>
    <col min="12791" max="12791" width="12" style="289" customWidth="1"/>
    <col min="12792" max="12792" width="6.5" style="289" customWidth="1"/>
    <col min="12793" max="13043" width="8" style="289"/>
    <col min="13044" max="13044" width="5.5" style="289" customWidth="1"/>
    <col min="13045" max="13045" width="70.125" style="289" customWidth="1"/>
    <col min="13046" max="13046" width="8" style="289" hidden="1" customWidth="1"/>
    <col min="13047" max="13047" width="12" style="289" customWidth="1"/>
    <col min="13048" max="13048" width="6.5" style="289" customWidth="1"/>
    <col min="13049" max="13299" width="8" style="289"/>
    <col min="13300" max="13300" width="5.5" style="289" customWidth="1"/>
    <col min="13301" max="13301" width="70.125" style="289" customWidth="1"/>
    <col min="13302" max="13302" width="8" style="289" hidden="1" customWidth="1"/>
    <col min="13303" max="13303" width="12" style="289" customWidth="1"/>
    <col min="13304" max="13304" width="6.5" style="289" customWidth="1"/>
    <col min="13305" max="13555" width="8" style="289"/>
    <col min="13556" max="13556" width="5.5" style="289" customWidth="1"/>
    <col min="13557" max="13557" width="70.125" style="289" customWidth="1"/>
    <col min="13558" max="13558" width="8" style="289" hidden="1" customWidth="1"/>
    <col min="13559" max="13559" width="12" style="289" customWidth="1"/>
    <col min="13560" max="13560" width="6.5" style="289" customWidth="1"/>
    <col min="13561" max="13811" width="8" style="289"/>
    <col min="13812" max="13812" width="5.5" style="289" customWidth="1"/>
    <col min="13813" max="13813" width="70.125" style="289" customWidth="1"/>
    <col min="13814" max="13814" width="8" style="289" hidden="1" customWidth="1"/>
    <col min="13815" max="13815" width="12" style="289" customWidth="1"/>
    <col min="13816" max="13816" width="6.5" style="289" customWidth="1"/>
    <col min="13817" max="14067" width="8" style="289"/>
    <col min="14068" max="14068" width="5.5" style="289" customWidth="1"/>
    <col min="14069" max="14069" width="70.125" style="289" customWidth="1"/>
    <col min="14070" max="14070" width="8" style="289" hidden="1" customWidth="1"/>
    <col min="14071" max="14071" width="12" style="289" customWidth="1"/>
    <col min="14072" max="14072" width="6.5" style="289" customWidth="1"/>
    <col min="14073" max="14323" width="8" style="289"/>
    <col min="14324" max="14324" width="5.5" style="289" customWidth="1"/>
    <col min="14325" max="14325" width="70.125" style="289" customWidth="1"/>
    <col min="14326" max="14326" width="8" style="289" hidden="1" customWidth="1"/>
    <col min="14327" max="14327" width="12" style="289" customWidth="1"/>
    <col min="14328" max="14328" width="6.5" style="289" customWidth="1"/>
    <col min="14329" max="14579" width="8" style="289"/>
    <col min="14580" max="14580" width="5.5" style="289" customWidth="1"/>
    <col min="14581" max="14581" width="70.125" style="289" customWidth="1"/>
    <col min="14582" max="14582" width="8" style="289" hidden="1" customWidth="1"/>
    <col min="14583" max="14583" width="12" style="289" customWidth="1"/>
    <col min="14584" max="14584" width="6.5" style="289" customWidth="1"/>
    <col min="14585" max="14835" width="8" style="289"/>
    <col min="14836" max="14836" width="5.5" style="289" customWidth="1"/>
    <col min="14837" max="14837" width="70.125" style="289" customWidth="1"/>
    <col min="14838" max="14838" width="8" style="289" hidden="1" customWidth="1"/>
    <col min="14839" max="14839" width="12" style="289" customWidth="1"/>
    <col min="14840" max="14840" width="6.5" style="289" customWidth="1"/>
    <col min="14841" max="15091" width="8" style="289"/>
    <col min="15092" max="15092" width="5.5" style="289" customWidth="1"/>
    <col min="15093" max="15093" width="70.125" style="289" customWidth="1"/>
    <col min="15094" max="15094" width="8" style="289" hidden="1" customWidth="1"/>
    <col min="15095" max="15095" width="12" style="289" customWidth="1"/>
    <col min="15096" max="15096" width="6.5" style="289" customWidth="1"/>
    <col min="15097" max="15347" width="8" style="289"/>
    <col min="15348" max="15348" width="5.5" style="289" customWidth="1"/>
    <col min="15349" max="15349" width="70.125" style="289" customWidth="1"/>
    <col min="15350" max="15350" width="8" style="289" hidden="1" customWidth="1"/>
    <col min="15351" max="15351" width="12" style="289" customWidth="1"/>
    <col min="15352" max="15352" width="6.5" style="289" customWidth="1"/>
    <col min="15353" max="15603" width="8" style="289"/>
    <col min="15604" max="15604" width="5.5" style="289" customWidth="1"/>
    <col min="15605" max="15605" width="70.125" style="289" customWidth="1"/>
    <col min="15606" max="15606" width="8" style="289" hidden="1" customWidth="1"/>
    <col min="15607" max="15607" width="12" style="289" customWidth="1"/>
    <col min="15608" max="15608" width="6.5" style="289" customWidth="1"/>
    <col min="15609" max="15859" width="8" style="289"/>
    <col min="15860" max="15860" width="5.5" style="289" customWidth="1"/>
    <col min="15861" max="15861" width="70.125" style="289" customWidth="1"/>
    <col min="15862" max="15862" width="8" style="289" hidden="1" customWidth="1"/>
    <col min="15863" max="15863" width="12" style="289" customWidth="1"/>
    <col min="15864" max="15864" width="6.5" style="289" customWidth="1"/>
    <col min="15865" max="16115" width="8" style="289"/>
    <col min="16116" max="16116" width="5.5" style="289" customWidth="1"/>
    <col min="16117" max="16117" width="70.125" style="289" customWidth="1"/>
    <col min="16118" max="16118" width="8" style="289" hidden="1" customWidth="1"/>
    <col min="16119" max="16119" width="12" style="289" customWidth="1"/>
    <col min="16120" max="16120" width="6.5" style="289" customWidth="1"/>
    <col min="16121" max="16384" width="8" style="289"/>
  </cols>
  <sheetData>
    <row r="1" ht="55" customHeight="1" spans="1:4">
      <c r="A1" s="290" t="s">
        <v>4</v>
      </c>
    </row>
    <row r="2" ht="25" customHeight="1" spans="1:4">
      <c r="A2" s="188" t="s">
        <v>5</v>
      </c>
    </row>
    <row r="3" ht="25" customHeight="1" spans="1:4">
      <c r="A3" s="188" t="s">
        <v>6</v>
      </c>
    </row>
    <row r="4" ht="25" customHeight="1" spans="1:4">
      <c r="A4" s="188" t="s">
        <v>7</v>
      </c>
    </row>
    <row r="5" ht="25" customHeight="1" spans="1:4">
      <c r="A5" s="188" t="s">
        <v>8</v>
      </c>
    </row>
    <row r="6" ht="25" customHeight="1" spans="1:4">
      <c r="A6" s="188" t="s">
        <v>9</v>
      </c>
      <c r="D6" s="127"/>
    </row>
    <row r="7" ht="25" customHeight="1" spans="1:4">
      <c r="A7" s="188" t="s">
        <v>10</v>
      </c>
    </row>
    <row r="8" ht="25" customHeight="1" spans="1:4">
      <c r="A8" s="188" t="s">
        <v>11</v>
      </c>
    </row>
    <row r="9" ht="25" customHeight="1" spans="1:4">
      <c r="A9" s="188" t="s">
        <v>12</v>
      </c>
    </row>
    <row r="10" ht="25" customHeight="1" spans="1:4">
      <c r="A10" s="188" t="s">
        <v>13</v>
      </c>
    </row>
    <row r="11" ht="25" customHeight="1" spans="1:4">
      <c r="A11" s="188" t="s">
        <v>14</v>
      </c>
    </row>
    <row r="12" ht="25" customHeight="1" spans="1:4">
      <c r="A12" s="188" t="s">
        <v>15</v>
      </c>
    </row>
    <row r="13" ht="25" customHeight="1" spans="1:4">
      <c r="A13" s="188" t="s">
        <v>16</v>
      </c>
    </row>
    <row r="14" ht="25" customHeight="1" spans="1:4">
      <c r="A14" s="188" t="s">
        <v>17</v>
      </c>
    </row>
    <row r="15" ht="25" customHeight="1" spans="1:4">
      <c r="A15" s="188" t="s">
        <v>18</v>
      </c>
    </row>
    <row r="16" ht="25" customHeight="1" spans="1:4">
      <c r="A16" s="188" t="s">
        <v>19</v>
      </c>
    </row>
    <row r="17" ht="25" customHeight="1" spans="1:1">
      <c r="A17" s="188" t="s">
        <v>20</v>
      </c>
    </row>
    <row r="18" ht="25" customHeight="1" spans="1:1">
      <c r="A18" s="188" t="s">
        <v>21</v>
      </c>
    </row>
    <row r="19" ht="25" customHeight="1" spans="1:1">
      <c r="A19" s="188" t="s">
        <v>22</v>
      </c>
    </row>
    <row r="20" ht="25" customHeight="1" spans="1:1">
      <c r="A20" s="188" t="s">
        <v>23</v>
      </c>
    </row>
    <row r="21" ht="25" customHeight="1" spans="1:1">
      <c r="A21" s="188" t="s">
        <v>24</v>
      </c>
    </row>
    <row r="22" ht="25" customHeight="1" spans="1:1">
      <c r="A22" s="188" t="s">
        <v>25</v>
      </c>
    </row>
    <row r="23" ht="25" customHeight="1" spans="1:1">
      <c r="A23" s="188" t="s">
        <v>26</v>
      </c>
    </row>
    <row r="24" ht="25" customHeight="1" spans="1:1">
      <c r="A24" s="188" t="s">
        <v>27</v>
      </c>
    </row>
    <row r="25" ht="25" customHeight="1" spans="1:1">
      <c r="A25" s="188" t="s">
        <v>28</v>
      </c>
    </row>
    <row r="26" ht="27" customHeight="1" spans="1:1">
      <c r="A26" s="188" t="s">
        <v>29</v>
      </c>
    </row>
    <row r="27" ht="25" customHeight="1" spans="1:1">
      <c r="A27" s="188" t="s">
        <v>30</v>
      </c>
    </row>
    <row r="28" ht="25" customHeight="1" spans="1:1">
      <c r="A28" s="188" t="s">
        <v>31</v>
      </c>
    </row>
    <row r="29" ht="25" customHeight="1" spans="1:1">
      <c r="A29" s="188" t="s">
        <v>32</v>
      </c>
    </row>
  </sheetData>
  <printOptions horizontalCentered="1"/>
  <pageMargins left="0.75" right="0.75" top="0.979166666666667" bottom="0.979166666666667" header="0.509027777777778" footer="0.509027777777778"/>
  <pageSetup paperSize="9" orientation="portrait" errors="blank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"/>
  <sheetViews>
    <sheetView workbookViewId="0">
      <selection activeCell="O7" sqref="O7"/>
    </sheetView>
  </sheetViews>
  <sheetFormatPr defaultColWidth="8.5" defaultRowHeight="15.6"/>
  <cols>
    <col min="1" max="1" width="23.7" style="46" customWidth="1"/>
    <col min="2" max="2" width="11.5666666666667" style="46" customWidth="1"/>
    <col min="3" max="3" width="10.5916666666667" style="46" customWidth="1"/>
    <col min="4" max="4" width="11.25" style="46" customWidth="1"/>
    <col min="5" max="9" width="9.75" style="46" customWidth="1"/>
    <col min="10" max="10" width="11.5" style="46" customWidth="1"/>
    <col min="11" max="11" width="9.65" style="46" customWidth="1"/>
    <col min="12" max="16384" width="8.5" style="46"/>
  </cols>
  <sheetData>
    <row r="1" s="46" customFormat="1" ht="42" customHeight="1" spans="1:11">
      <c r="A1" s="38" t="s">
        <v>1936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="46" customFormat="1" ht="13.5" customHeight="1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="46" customFormat="1" ht="26" customHeight="1" spans="1:11">
      <c r="A3" s="49" t="s">
        <v>1937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s="46" customFormat="1" ht="25" customHeight="1" spans="1:11">
      <c r="A4" s="111" t="s">
        <v>1938</v>
      </c>
      <c r="B4" s="112"/>
      <c r="C4" s="58" t="s">
        <v>38</v>
      </c>
      <c r="D4" s="112"/>
      <c r="E4" s="112"/>
      <c r="F4" s="112"/>
      <c r="G4" s="112"/>
      <c r="H4" s="112"/>
      <c r="I4" s="112"/>
      <c r="J4" s="112"/>
      <c r="K4" s="112"/>
    </row>
    <row r="5" s="46" customFormat="1" ht="35" customHeight="1" spans="1:11">
      <c r="A5" s="113"/>
      <c r="B5" s="50" t="s">
        <v>1637</v>
      </c>
      <c r="C5" s="114" t="s">
        <v>1939</v>
      </c>
      <c r="D5" s="114" t="s">
        <v>1940</v>
      </c>
      <c r="E5" s="114" t="s">
        <v>1941</v>
      </c>
      <c r="F5" s="114" t="s">
        <v>1942</v>
      </c>
      <c r="G5" s="114" t="s">
        <v>1943</v>
      </c>
      <c r="H5" s="114" t="s">
        <v>1944</v>
      </c>
      <c r="I5" s="114" t="s">
        <v>1945</v>
      </c>
      <c r="J5" s="114" t="s">
        <v>1946</v>
      </c>
      <c r="K5" s="114" t="s">
        <v>1947</v>
      </c>
    </row>
    <row r="6" s="46" customFormat="1" ht="25" customHeight="1" spans="1:11">
      <c r="A6" s="52"/>
      <c r="B6" s="115" t="s">
        <v>1685</v>
      </c>
      <c r="C6" s="116"/>
      <c r="D6" s="116"/>
      <c r="E6" s="116"/>
      <c r="F6" s="116"/>
      <c r="G6" s="116"/>
      <c r="H6" s="116"/>
      <c r="I6" s="116"/>
      <c r="J6" s="116"/>
      <c r="K6" s="116"/>
    </row>
    <row r="7" s="46" customFormat="1" ht="25" customHeight="1" spans="1:11">
      <c r="A7" s="54"/>
      <c r="B7" s="116"/>
      <c r="C7" s="116"/>
      <c r="D7" s="116"/>
      <c r="E7" s="116"/>
      <c r="F7" s="116"/>
      <c r="G7" s="116"/>
      <c r="H7" s="116"/>
      <c r="I7" s="116"/>
      <c r="J7" s="116"/>
      <c r="K7" s="116"/>
    </row>
    <row r="8" s="46" customFormat="1" ht="25" customHeight="1" spans="1:11">
      <c r="A8" s="54"/>
      <c r="B8" s="116"/>
      <c r="C8" s="116"/>
      <c r="D8" s="116"/>
      <c r="E8" s="116"/>
      <c r="F8" s="116"/>
      <c r="G8" s="116"/>
      <c r="H8" s="116"/>
      <c r="I8" s="116"/>
      <c r="J8" s="116"/>
      <c r="K8" s="116"/>
    </row>
    <row r="9" s="46" customFormat="1" ht="25" customHeight="1" spans="1:11">
      <c r="A9" s="56"/>
      <c r="B9" s="117"/>
      <c r="C9" s="117"/>
      <c r="D9" s="117"/>
      <c r="E9" s="117"/>
      <c r="F9" s="117"/>
      <c r="G9" s="117"/>
      <c r="H9" s="117"/>
      <c r="I9" s="117"/>
      <c r="J9" s="117"/>
      <c r="K9" s="117"/>
    </row>
    <row r="10" s="46" customFormat="1" ht="25" customHeight="1" spans="1:11">
      <c r="A10" s="54"/>
      <c r="B10" s="116"/>
      <c r="C10" s="116"/>
      <c r="D10" s="116"/>
      <c r="E10" s="116"/>
      <c r="F10" s="116"/>
      <c r="G10" s="116"/>
      <c r="H10" s="116"/>
      <c r="I10" s="116"/>
      <c r="J10" s="116"/>
      <c r="K10" s="116"/>
    </row>
    <row r="11" s="46" customFormat="1" ht="25" customHeight="1" spans="1:11">
      <c r="A11" s="58" t="s">
        <v>1948</v>
      </c>
      <c r="B11" s="116">
        <f>SUM(C11:K11)</f>
        <v>0</v>
      </c>
      <c r="C11" s="116">
        <f t="shared" ref="C11:K11" si="0">SUM(C6:C7)</f>
        <v>0</v>
      </c>
      <c r="D11" s="116">
        <f t="shared" si="0"/>
        <v>0</v>
      </c>
      <c r="E11" s="116">
        <f t="shared" si="0"/>
        <v>0</v>
      </c>
      <c r="F11" s="116">
        <f t="shared" si="0"/>
        <v>0</v>
      </c>
      <c r="G11" s="116">
        <f t="shared" si="0"/>
        <v>0</v>
      </c>
      <c r="H11" s="116">
        <f t="shared" si="0"/>
        <v>0</v>
      </c>
      <c r="I11" s="116">
        <f t="shared" si="0"/>
        <v>0</v>
      </c>
      <c r="J11" s="116">
        <f t="shared" si="0"/>
        <v>0</v>
      </c>
      <c r="K11" s="116">
        <f t="shared" si="0"/>
        <v>0</v>
      </c>
    </row>
    <row r="12" ht="28" customHeight="1" spans="1:11">
      <c r="A12" s="118" t="s">
        <v>1935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</row>
  </sheetData>
  <mergeCells count="6">
    <mergeCell ref="A1:K1"/>
    <mergeCell ref="A2:K2"/>
    <mergeCell ref="A3:K3"/>
    <mergeCell ref="C4:K4"/>
    <mergeCell ref="A12:K12"/>
    <mergeCell ref="A4:A5"/>
  </mergeCells>
  <printOptions horizontalCentered="1"/>
  <pageMargins left="0.357638888888889" right="0.357638888888889" top="1" bottom="1" header="0.5" footer="0.5"/>
  <pageSetup paperSize="9" fitToHeight="0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showZeros="0" topLeftCell="A15" workbookViewId="0">
      <selection activeCell="H23" sqref="H23"/>
    </sheetView>
  </sheetViews>
  <sheetFormatPr defaultColWidth="12.1833333333333" defaultRowHeight="22" customHeight="1" outlineLevelCol="6"/>
  <cols>
    <col min="1" max="1" width="30.1333333333333" style="92" customWidth="1"/>
    <col min="2" max="7" width="15.75" style="94" customWidth="1"/>
    <col min="8" max="249" width="12.1833333333333" style="92" customWidth="1"/>
    <col min="250" max="16384" width="12.1833333333333" style="92"/>
  </cols>
  <sheetData>
    <row r="1" s="92" customFormat="1" customHeight="1" spans="1:7">
      <c r="A1" s="95" t="s">
        <v>1949</v>
      </c>
      <c r="B1" s="95"/>
      <c r="C1" s="95"/>
      <c r="D1" s="95"/>
      <c r="E1" s="95"/>
      <c r="F1" s="95"/>
      <c r="G1" s="95"/>
    </row>
    <row r="2" s="92" customFormat="1" customHeight="1" spans="1:7">
      <c r="A2" s="96" t="s">
        <v>136</v>
      </c>
      <c r="B2" s="97"/>
      <c r="C2" s="97"/>
      <c r="D2" s="97"/>
      <c r="E2" s="97"/>
      <c r="F2" s="97"/>
      <c r="G2" s="97"/>
    </row>
    <row r="3" s="92" customFormat="1" ht="23" customHeight="1" spans="1:7">
      <c r="A3" s="98" t="s">
        <v>1950</v>
      </c>
      <c r="B3" s="99" t="s">
        <v>1951</v>
      </c>
      <c r="C3" s="99"/>
      <c r="D3" s="100" t="s">
        <v>1952</v>
      </c>
      <c r="E3" s="101"/>
      <c r="F3" s="100" t="s">
        <v>1953</v>
      </c>
      <c r="G3" s="102"/>
    </row>
    <row r="4" s="92" customFormat="1" ht="23" customHeight="1" spans="1:7">
      <c r="A4" s="103"/>
      <c r="B4" s="99" t="s">
        <v>38</v>
      </c>
      <c r="C4" s="99" t="s">
        <v>36</v>
      </c>
      <c r="D4" s="99" t="s">
        <v>38</v>
      </c>
      <c r="E4" s="99" t="s">
        <v>36</v>
      </c>
      <c r="F4" s="99" t="s">
        <v>38</v>
      </c>
      <c r="G4" s="99" t="s">
        <v>36</v>
      </c>
    </row>
    <row r="5" s="93" customFormat="1" customHeight="1" spans="1:7">
      <c r="A5" s="104" t="s">
        <v>1954</v>
      </c>
      <c r="B5" s="105">
        <f t="shared" ref="B5:G5" si="0">SUM(B6:B12)</f>
        <v>128052</v>
      </c>
      <c r="C5" s="105">
        <f t="shared" si="0"/>
        <v>113129</v>
      </c>
      <c r="D5" s="105">
        <f t="shared" si="0"/>
        <v>58330</v>
      </c>
      <c r="E5" s="105">
        <f t="shared" si="0"/>
        <v>45614</v>
      </c>
      <c r="F5" s="105">
        <f t="shared" si="0"/>
        <v>69722</v>
      </c>
      <c r="G5" s="105">
        <f t="shared" si="0"/>
        <v>67515</v>
      </c>
    </row>
    <row r="6" s="92" customFormat="1" customHeight="1" spans="1:7">
      <c r="A6" s="83" t="s">
        <v>1955</v>
      </c>
      <c r="B6" s="106">
        <f t="shared" ref="B6:B12" si="1">D6+F6</f>
        <v>66819</v>
      </c>
      <c r="C6" s="106">
        <f t="shared" ref="C6:C12" si="2">E6+G6</f>
        <v>53293</v>
      </c>
      <c r="D6" s="106">
        <v>28507</v>
      </c>
      <c r="E6" s="106">
        <v>15982</v>
      </c>
      <c r="F6" s="106">
        <v>38312</v>
      </c>
      <c r="G6" s="106">
        <v>37311</v>
      </c>
    </row>
    <row r="7" s="92" customFormat="1" customHeight="1" spans="1:7">
      <c r="A7" s="83" t="s">
        <v>1956</v>
      </c>
      <c r="B7" s="106">
        <f t="shared" si="1"/>
        <v>59405</v>
      </c>
      <c r="C7" s="106">
        <f t="shared" si="2"/>
        <v>56030</v>
      </c>
      <c r="D7" s="106">
        <v>28379</v>
      </c>
      <c r="E7" s="106">
        <v>26330</v>
      </c>
      <c r="F7" s="106">
        <v>31026</v>
      </c>
      <c r="G7" s="106">
        <v>29700</v>
      </c>
    </row>
    <row r="8" s="92" customFormat="1" customHeight="1" spans="1:7">
      <c r="A8" s="83" t="s">
        <v>1957</v>
      </c>
      <c r="B8" s="106">
        <f t="shared" si="1"/>
        <v>307</v>
      </c>
      <c r="C8" s="106">
        <f t="shared" si="2"/>
        <v>344</v>
      </c>
      <c r="D8" s="106">
        <v>176</v>
      </c>
      <c r="E8" s="106">
        <v>250</v>
      </c>
      <c r="F8" s="106">
        <v>131</v>
      </c>
      <c r="G8" s="106">
        <v>94</v>
      </c>
    </row>
    <row r="9" s="92" customFormat="1" customHeight="1" spans="1:7">
      <c r="A9" s="83" t="s">
        <v>1958</v>
      </c>
      <c r="B9" s="106">
        <f t="shared" si="1"/>
        <v>0</v>
      </c>
      <c r="C9" s="106">
        <f t="shared" si="2"/>
        <v>0</v>
      </c>
      <c r="D9" s="106">
        <v>0</v>
      </c>
      <c r="E9" s="106"/>
      <c r="F9" s="106"/>
      <c r="G9" s="106"/>
    </row>
    <row r="10" s="92" customFormat="1" customHeight="1" spans="1:7">
      <c r="A10" s="83" t="s">
        <v>1959</v>
      </c>
      <c r="B10" s="106">
        <f t="shared" si="1"/>
        <v>261</v>
      </c>
      <c r="C10" s="106">
        <f t="shared" si="2"/>
        <v>462</v>
      </c>
      <c r="D10" s="106">
        <v>64</v>
      </c>
      <c r="E10" s="106">
        <v>52</v>
      </c>
      <c r="F10" s="106">
        <v>197</v>
      </c>
      <c r="G10" s="106">
        <v>410</v>
      </c>
    </row>
    <row r="11" s="92" customFormat="1" customHeight="1" spans="1:7">
      <c r="A11" s="83" t="s">
        <v>1960</v>
      </c>
      <c r="B11" s="106">
        <f t="shared" si="1"/>
        <v>1260</v>
      </c>
      <c r="C11" s="106">
        <f t="shared" si="2"/>
        <v>3000</v>
      </c>
      <c r="D11" s="106">
        <v>1204</v>
      </c>
      <c r="E11" s="106">
        <v>3000</v>
      </c>
      <c r="F11" s="106">
        <v>56</v>
      </c>
      <c r="G11" s="106"/>
    </row>
    <row r="12" s="92" customFormat="1" customHeight="1" spans="1:7">
      <c r="A12" s="83" t="s">
        <v>1961</v>
      </c>
      <c r="B12" s="106">
        <f t="shared" si="1"/>
        <v>0</v>
      </c>
      <c r="C12" s="106">
        <f t="shared" si="2"/>
        <v>0</v>
      </c>
      <c r="D12" s="106">
        <v>0</v>
      </c>
      <c r="E12" s="106"/>
      <c r="F12" s="106">
        <v>0</v>
      </c>
      <c r="G12" s="106"/>
    </row>
    <row r="13" s="93" customFormat="1" customHeight="1" spans="1:7">
      <c r="A13" s="104" t="s">
        <v>1962</v>
      </c>
      <c r="B13" s="105">
        <f t="shared" ref="B13:G13" si="3">SUM(B14:B20)</f>
        <v>103219</v>
      </c>
      <c r="C13" s="105">
        <f t="shared" si="3"/>
        <v>93687</v>
      </c>
      <c r="D13" s="105">
        <f t="shared" si="3"/>
        <v>32227</v>
      </c>
      <c r="E13" s="105">
        <f t="shared" si="3"/>
        <v>26317</v>
      </c>
      <c r="F13" s="105">
        <f t="shared" si="3"/>
        <v>70992</v>
      </c>
      <c r="G13" s="105">
        <f t="shared" si="3"/>
        <v>67370</v>
      </c>
    </row>
    <row r="14" s="92" customFormat="1" customHeight="1" spans="1:7">
      <c r="A14" s="83" t="s">
        <v>1963</v>
      </c>
      <c r="B14" s="107">
        <f t="shared" ref="B14:B20" si="4">D14+F14</f>
        <v>102759</v>
      </c>
      <c r="C14" s="107">
        <f t="shared" ref="C14:C20" si="5">E14+G14</f>
        <v>93422</v>
      </c>
      <c r="D14" s="106">
        <v>32198</v>
      </c>
      <c r="E14" s="106">
        <v>26287</v>
      </c>
      <c r="F14" s="106">
        <v>70561</v>
      </c>
      <c r="G14" s="106">
        <v>67135</v>
      </c>
    </row>
    <row r="15" s="92" customFormat="1" customHeight="1" spans="1:7">
      <c r="A15" s="83" t="s">
        <v>1964</v>
      </c>
      <c r="B15" s="107">
        <f t="shared" si="4"/>
        <v>0</v>
      </c>
      <c r="C15" s="107">
        <f t="shared" si="5"/>
        <v>0</v>
      </c>
      <c r="D15" s="106"/>
      <c r="E15" s="106"/>
      <c r="F15" s="106"/>
      <c r="G15" s="106"/>
    </row>
    <row r="16" s="92" customFormat="1" customHeight="1" spans="1:7">
      <c r="A16" s="108" t="s">
        <v>1965</v>
      </c>
      <c r="B16" s="107">
        <f t="shared" si="4"/>
        <v>0</v>
      </c>
      <c r="C16" s="107">
        <f t="shared" si="5"/>
        <v>0</v>
      </c>
      <c r="D16" s="106"/>
      <c r="E16" s="106"/>
      <c r="F16" s="106"/>
      <c r="G16" s="106"/>
    </row>
    <row r="17" s="92" customFormat="1" customHeight="1" spans="1:7">
      <c r="A17" s="108" t="s">
        <v>1966</v>
      </c>
      <c r="B17" s="107">
        <f t="shared" si="4"/>
        <v>0</v>
      </c>
      <c r="C17" s="107">
        <f t="shared" si="5"/>
        <v>0</v>
      </c>
      <c r="D17" s="106"/>
      <c r="E17" s="106"/>
      <c r="F17" s="106"/>
      <c r="G17" s="106"/>
    </row>
    <row r="18" s="92" customFormat="1" customHeight="1" spans="1:7">
      <c r="A18" s="108" t="s">
        <v>1967</v>
      </c>
      <c r="B18" s="107">
        <f t="shared" si="4"/>
        <v>145</v>
      </c>
      <c r="C18" s="107">
        <f t="shared" si="5"/>
        <v>265</v>
      </c>
      <c r="D18" s="106">
        <v>17</v>
      </c>
      <c r="E18" s="106">
        <v>30</v>
      </c>
      <c r="F18" s="106">
        <v>128</v>
      </c>
      <c r="G18" s="106">
        <v>235</v>
      </c>
    </row>
    <row r="19" s="92" customFormat="1" customHeight="1" spans="1:7">
      <c r="A19" s="83" t="s">
        <v>1968</v>
      </c>
      <c r="B19" s="107">
        <f t="shared" si="4"/>
        <v>315</v>
      </c>
      <c r="C19" s="107">
        <f t="shared" si="5"/>
        <v>0</v>
      </c>
      <c r="D19" s="109">
        <v>12</v>
      </c>
      <c r="E19" s="109"/>
      <c r="F19" s="109">
        <v>303</v>
      </c>
      <c r="G19" s="109"/>
    </row>
    <row r="20" s="92" customFormat="1" customHeight="1" spans="1:7">
      <c r="A20" s="83" t="s">
        <v>1969</v>
      </c>
      <c r="B20" s="107">
        <f t="shared" si="4"/>
        <v>0</v>
      </c>
      <c r="C20" s="107">
        <f t="shared" si="5"/>
        <v>0</v>
      </c>
      <c r="D20" s="106"/>
      <c r="E20" s="106"/>
      <c r="F20" s="106"/>
      <c r="G20" s="106"/>
    </row>
    <row r="21" s="93" customFormat="1" customHeight="1" spans="1:7">
      <c r="A21" s="104" t="s">
        <v>1970</v>
      </c>
      <c r="B21" s="105">
        <f t="shared" ref="B21:G21" si="6">SUM(B5)-SUM(B13)</f>
        <v>24833</v>
      </c>
      <c r="C21" s="105">
        <f t="shared" si="6"/>
        <v>19442</v>
      </c>
      <c r="D21" s="105">
        <f t="shared" si="6"/>
        <v>26103</v>
      </c>
      <c r="E21" s="105">
        <f t="shared" si="6"/>
        <v>19297</v>
      </c>
      <c r="F21" s="105">
        <f t="shared" si="6"/>
        <v>-1270</v>
      </c>
      <c r="G21" s="105">
        <f t="shared" si="6"/>
        <v>145</v>
      </c>
    </row>
    <row r="22" s="93" customFormat="1" customHeight="1" spans="1:7">
      <c r="A22" s="104" t="s">
        <v>1971</v>
      </c>
      <c r="B22" s="105">
        <f>D22+F22</f>
        <v>124919</v>
      </c>
      <c r="C22" s="105">
        <f>E22+G22</f>
        <v>119527</v>
      </c>
      <c r="D22" s="105">
        <v>117928</v>
      </c>
      <c r="E22" s="105">
        <v>111122</v>
      </c>
      <c r="F22" s="105">
        <v>6991</v>
      </c>
      <c r="G22" s="105">
        <v>8405</v>
      </c>
    </row>
    <row r="23" ht="31" customHeight="1" spans="1:7">
      <c r="A23" s="110" t="s">
        <v>1972</v>
      </c>
      <c r="B23" s="110"/>
      <c r="C23" s="110"/>
      <c r="D23" s="110"/>
      <c r="E23" s="110"/>
      <c r="F23" s="110"/>
      <c r="G23" s="110"/>
    </row>
  </sheetData>
  <mergeCells count="7">
    <mergeCell ref="A1:G1"/>
    <mergeCell ref="A2:G2"/>
    <mergeCell ref="B3:C3"/>
    <mergeCell ref="D3:E3"/>
    <mergeCell ref="F3:G3"/>
    <mergeCell ref="A23:G23"/>
    <mergeCell ref="A3:A4"/>
  </mergeCells>
  <pageMargins left="0.75" right="0.75" top="0.550694444444444" bottom="0.354166666666667" header="0.5" footer="0.236111111111111"/>
  <pageSetup paperSize="9" scale="97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showZeros="0" workbookViewId="0">
      <selection activeCell="D11" sqref="D11"/>
    </sheetView>
  </sheetViews>
  <sheetFormatPr defaultColWidth="9" defaultRowHeight="15.6" outlineLevelCol="7"/>
  <cols>
    <col min="1" max="1" width="38.4" style="76" customWidth="1"/>
    <col min="2" max="2" width="10.875" style="76" customWidth="1"/>
    <col min="3" max="3" width="15.6" style="76" customWidth="1"/>
    <col min="4" max="4" width="21.2" style="77" customWidth="1"/>
    <col min="5" max="5" width="24.375" style="76" customWidth="1"/>
    <col min="6" max="7" width="11.125" style="76" customWidth="1"/>
    <col min="8" max="8" width="11.125" style="77" customWidth="1"/>
    <col min="9" max="16384" width="9" style="76"/>
  </cols>
  <sheetData>
    <row r="1" ht="45" customHeight="1" spans="1:8">
      <c r="A1" s="78" t="s">
        <v>1973</v>
      </c>
      <c r="B1" s="78"/>
      <c r="C1" s="78"/>
      <c r="D1" s="78"/>
      <c r="E1" s="79"/>
      <c r="F1" s="79"/>
      <c r="G1" s="79"/>
      <c r="H1" s="79"/>
    </row>
    <row r="2" ht="17" customHeight="1" spans="1:8">
      <c r="A2" s="80"/>
      <c r="B2" s="80"/>
      <c r="C2" s="80"/>
      <c r="D2" s="81" t="s">
        <v>136</v>
      </c>
      <c r="H2" s="76"/>
    </row>
    <row r="3" ht="27" customHeight="1" spans="1:8">
      <c r="A3" s="82" t="s">
        <v>35</v>
      </c>
      <c r="B3" s="82" t="s">
        <v>36</v>
      </c>
      <c r="C3" s="82" t="s">
        <v>37</v>
      </c>
      <c r="D3" s="82" t="s">
        <v>38</v>
      </c>
      <c r="H3" s="76"/>
    </row>
    <row r="4" ht="27" customHeight="1" spans="1:8">
      <c r="A4" s="83" t="s">
        <v>1974</v>
      </c>
      <c r="B4" s="84">
        <v>25000</v>
      </c>
      <c r="C4" s="84">
        <v>25000</v>
      </c>
      <c r="D4" s="84">
        <v>32000</v>
      </c>
      <c r="H4" s="76"/>
    </row>
    <row r="5" ht="27" customHeight="1" spans="1:8">
      <c r="A5" s="83" t="s">
        <v>1975</v>
      </c>
      <c r="B5" s="84">
        <v>17</v>
      </c>
      <c r="C5" s="84">
        <v>17</v>
      </c>
      <c r="D5" s="90">
        <v>17</v>
      </c>
      <c r="H5" s="76"/>
    </row>
    <row r="6" ht="27" customHeight="1" spans="1:8">
      <c r="A6" s="83" t="s">
        <v>1976</v>
      </c>
      <c r="B6" s="84"/>
      <c r="C6" s="84"/>
      <c r="D6" s="90">
        <v>0</v>
      </c>
      <c r="H6" s="76"/>
    </row>
    <row r="7" ht="27" customHeight="1" spans="1:8">
      <c r="A7" s="83" t="s">
        <v>1977</v>
      </c>
      <c r="B7" s="84">
        <v>17</v>
      </c>
      <c r="C7" s="84">
        <v>17</v>
      </c>
      <c r="D7" s="90">
        <v>17</v>
      </c>
      <c r="H7" s="76"/>
    </row>
    <row r="8" s="75" customFormat="1" ht="41" customHeight="1" spans="1:8">
      <c r="A8" s="85" t="s">
        <v>1978</v>
      </c>
      <c r="B8" s="86"/>
      <c r="C8" s="86"/>
      <c r="D8" s="87">
        <v>0</v>
      </c>
    </row>
    <row r="9" s="75" customFormat="1" ht="41" customHeight="1" spans="1:8">
      <c r="A9" s="85" t="s">
        <v>1979</v>
      </c>
      <c r="B9" s="86"/>
      <c r="C9" s="86"/>
      <c r="D9" s="87">
        <v>0</v>
      </c>
    </row>
    <row r="10" ht="32" customHeight="1" spans="1:8">
      <c r="A10" s="83"/>
      <c r="B10" s="84"/>
      <c r="C10" s="84"/>
      <c r="D10" s="91"/>
      <c r="H10" s="76"/>
    </row>
    <row r="11" ht="27" customHeight="1" spans="1:8">
      <c r="A11" s="82" t="s">
        <v>1980</v>
      </c>
      <c r="B11" s="88">
        <f>B4+B5+B7</f>
        <v>25034</v>
      </c>
      <c r="C11" s="88">
        <f>C4+C5+C7</f>
        <v>25034</v>
      </c>
      <c r="D11" s="88">
        <f>D4+D5+D7</f>
        <v>32034</v>
      </c>
      <c r="H11" s="76"/>
    </row>
    <row r="12" spans="1:8">
      <c r="A12" s="89"/>
      <c r="B12" s="89"/>
      <c r="C12" s="89"/>
      <c r="E12" s="89"/>
      <c r="F12" s="89"/>
      <c r="G12" s="89"/>
    </row>
  </sheetData>
  <mergeCells count="1">
    <mergeCell ref="A1:D1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showZeros="0" workbookViewId="0">
      <selection activeCell="E12" sqref="E12"/>
    </sheetView>
  </sheetViews>
  <sheetFormatPr defaultColWidth="9" defaultRowHeight="15.6" outlineLevelCol="7"/>
  <cols>
    <col min="1" max="1" width="37.8" style="76" customWidth="1"/>
    <col min="2" max="3" width="10.875" style="76" customWidth="1"/>
    <col min="4" max="4" width="26.7" style="77" customWidth="1"/>
    <col min="5" max="5" width="24.375" style="76" customWidth="1"/>
    <col min="6" max="7" width="11.125" style="76" customWidth="1"/>
    <col min="8" max="8" width="11.125" style="77" customWidth="1"/>
    <col min="9" max="16384" width="9" style="76"/>
  </cols>
  <sheetData>
    <row r="1" ht="48" customHeight="1" spans="1:8">
      <c r="A1" s="78" t="s">
        <v>1981</v>
      </c>
      <c r="B1" s="78"/>
      <c r="C1" s="78"/>
      <c r="D1" s="78"/>
      <c r="E1" s="79"/>
      <c r="F1" s="79"/>
      <c r="G1" s="79"/>
      <c r="H1" s="79"/>
    </row>
    <row r="2" ht="17" customHeight="1" spans="1:8">
      <c r="A2" s="80"/>
      <c r="B2" s="80"/>
      <c r="C2" s="80"/>
      <c r="D2" s="81" t="s">
        <v>136</v>
      </c>
      <c r="H2" s="76"/>
    </row>
    <row r="3" ht="27" customHeight="1" spans="1:8">
      <c r="A3" s="82" t="s">
        <v>39</v>
      </c>
      <c r="B3" s="82" t="s">
        <v>36</v>
      </c>
      <c r="C3" s="82" t="s">
        <v>37</v>
      </c>
      <c r="D3" s="82" t="s">
        <v>38</v>
      </c>
      <c r="H3" s="76"/>
    </row>
    <row r="4" ht="27" customHeight="1" spans="1:8">
      <c r="A4" s="83" t="s">
        <v>1982</v>
      </c>
      <c r="B4" s="84">
        <v>34</v>
      </c>
      <c r="C4" s="84">
        <v>20034</v>
      </c>
      <c r="D4" s="84">
        <v>20000</v>
      </c>
      <c r="H4" s="76"/>
    </row>
    <row r="5" ht="27" customHeight="1" spans="1:8">
      <c r="A5" s="83" t="s">
        <v>1983</v>
      </c>
      <c r="B5" s="84"/>
      <c r="C5" s="84"/>
      <c r="D5" s="84">
        <v>0</v>
      </c>
      <c r="H5" s="76"/>
    </row>
    <row r="6" ht="27" customHeight="1" spans="1:8">
      <c r="A6" s="83" t="s">
        <v>1984</v>
      </c>
      <c r="B6" s="84"/>
      <c r="C6" s="84"/>
      <c r="D6" s="84">
        <v>0</v>
      </c>
      <c r="H6" s="76"/>
    </row>
    <row r="7" ht="27" customHeight="1" spans="1:8">
      <c r="A7" s="83" t="s">
        <v>1985</v>
      </c>
      <c r="B7" s="84">
        <v>25000</v>
      </c>
      <c r="C7" s="84">
        <v>5000</v>
      </c>
      <c r="D7" s="84">
        <v>5000</v>
      </c>
      <c r="H7" s="76"/>
    </row>
    <row r="8" s="75" customFormat="1" ht="41" customHeight="1" spans="1:8">
      <c r="A8" s="85" t="s">
        <v>1986</v>
      </c>
      <c r="B8" s="86"/>
      <c r="C8" s="86"/>
      <c r="D8" s="87"/>
    </row>
    <row r="9" s="75" customFormat="1" ht="41" customHeight="1" spans="1:8">
      <c r="A9" s="85" t="s">
        <v>1987</v>
      </c>
      <c r="B9" s="86"/>
      <c r="C9" s="86"/>
      <c r="D9" s="87">
        <v>0</v>
      </c>
    </row>
    <row r="10" ht="32" customHeight="1" spans="1:8">
      <c r="A10" s="83" t="s">
        <v>1988</v>
      </c>
      <c r="B10" s="84"/>
      <c r="C10" s="84"/>
      <c r="D10" s="84">
        <v>7034</v>
      </c>
      <c r="H10" s="76"/>
    </row>
    <row r="11" ht="27" customHeight="1" spans="1:8">
      <c r="A11" s="82" t="s">
        <v>1989</v>
      </c>
      <c r="B11" s="88">
        <f t="shared" ref="B11:D11" si="0">B7+B10+B4</f>
        <v>25034</v>
      </c>
      <c r="C11" s="88">
        <f t="shared" si="0"/>
        <v>25034</v>
      </c>
      <c r="D11" s="88">
        <f t="shared" si="0"/>
        <v>32034</v>
      </c>
      <c r="H11" s="76"/>
    </row>
    <row r="12" spans="1:8">
      <c r="A12" s="89"/>
      <c r="B12" s="89"/>
      <c r="C12" s="89"/>
      <c r="H12" s="76"/>
    </row>
  </sheetData>
  <mergeCells count="1">
    <mergeCell ref="A1:D1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showZeros="0" workbookViewId="0">
      <selection activeCell="D15" sqref="D15"/>
    </sheetView>
  </sheetViews>
  <sheetFormatPr defaultColWidth="9" defaultRowHeight="15.6" outlineLevelCol="7"/>
  <cols>
    <col min="1" max="1" width="37.8" style="76" customWidth="1"/>
    <col min="2" max="3" width="10.875" style="76" customWidth="1"/>
    <col min="4" max="4" width="26.7" style="77" customWidth="1"/>
    <col min="5" max="5" width="24.375" style="76" customWidth="1"/>
    <col min="6" max="7" width="11.125" style="76" customWidth="1"/>
    <col min="8" max="8" width="11.125" style="77" customWidth="1"/>
    <col min="9" max="16384" width="9" style="76"/>
  </cols>
  <sheetData>
    <row r="1" ht="48" customHeight="1" spans="1:8">
      <c r="A1" s="78" t="s">
        <v>1990</v>
      </c>
      <c r="B1" s="78"/>
      <c r="C1" s="78"/>
      <c r="D1" s="78"/>
      <c r="E1" s="79"/>
      <c r="F1" s="79"/>
      <c r="G1" s="79"/>
      <c r="H1" s="79"/>
    </row>
    <row r="2" ht="17" customHeight="1" spans="1:8">
      <c r="A2" s="80"/>
      <c r="B2" s="80"/>
      <c r="C2" s="80"/>
      <c r="D2" s="81" t="s">
        <v>136</v>
      </c>
      <c r="H2" s="76"/>
    </row>
    <row r="3" ht="27" customHeight="1" spans="1:8">
      <c r="A3" s="82" t="s">
        <v>39</v>
      </c>
      <c r="B3" s="82" t="s">
        <v>36</v>
      </c>
      <c r="C3" s="82" t="s">
        <v>37</v>
      </c>
      <c r="D3" s="82" t="s">
        <v>38</v>
      </c>
      <c r="H3" s="76"/>
    </row>
    <row r="4" ht="27" customHeight="1" spans="1:8">
      <c r="A4" s="83" t="s">
        <v>1982</v>
      </c>
      <c r="B4" s="84">
        <v>34</v>
      </c>
      <c r="C4" s="84">
        <v>20034</v>
      </c>
      <c r="D4" s="84">
        <v>20000</v>
      </c>
      <c r="H4" s="76"/>
    </row>
    <row r="5" ht="27" customHeight="1" spans="1:8">
      <c r="A5" s="83" t="s">
        <v>1983</v>
      </c>
      <c r="B5" s="84"/>
      <c r="C5" s="84"/>
      <c r="D5" s="84">
        <v>0</v>
      </c>
      <c r="H5" s="76"/>
    </row>
    <row r="6" ht="27" customHeight="1" spans="1:8">
      <c r="A6" s="83" t="s">
        <v>1984</v>
      </c>
      <c r="B6" s="84"/>
      <c r="C6" s="84"/>
      <c r="D6" s="84">
        <v>0</v>
      </c>
      <c r="H6" s="76"/>
    </row>
    <row r="7" ht="27" customHeight="1" spans="1:8">
      <c r="A7" s="83" t="s">
        <v>1985</v>
      </c>
      <c r="B7" s="84">
        <v>25000</v>
      </c>
      <c r="C7" s="84">
        <v>5000</v>
      </c>
      <c r="D7" s="84">
        <v>5000</v>
      </c>
      <c r="H7" s="76"/>
    </row>
    <row r="8" s="75" customFormat="1" ht="41" customHeight="1" spans="1:8">
      <c r="A8" s="85" t="s">
        <v>1986</v>
      </c>
      <c r="B8" s="86"/>
      <c r="C8" s="86"/>
      <c r="D8" s="87"/>
    </row>
    <row r="9" s="75" customFormat="1" ht="41" customHeight="1" spans="1:8">
      <c r="A9" s="85" t="s">
        <v>1987</v>
      </c>
      <c r="B9" s="86"/>
      <c r="C9" s="86"/>
      <c r="D9" s="87">
        <v>0</v>
      </c>
    </row>
    <row r="10" ht="32" customHeight="1" spans="1:8">
      <c r="A10" s="83" t="s">
        <v>1988</v>
      </c>
      <c r="B10" s="84"/>
      <c r="C10" s="84"/>
      <c r="D10" s="84">
        <v>7034</v>
      </c>
      <c r="H10" s="76"/>
    </row>
    <row r="11" ht="27" customHeight="1" spans="1:8">
      <c r="A11" s="82" t="s">
        <v>1989</v>
      </c>
      <c r="B11" s="88">
        <f>B7+B10+B4</f>
        <v>25034</v>
      </c>
      <c r="C11" s="88">
        <f>C7+C10+C4</f>
        <v>25034</v>
      </c>
      <c r="D11" s="88">
        <f>D7+D10+D4</f>
        <v>32034</v>
      </c>
      <c r="H11" s="76"/>
    </row>
    <row r="12" spans="1:8">
      <c r="A12" s="89"/>
      <c r="B12" s="89"/>
      <c r="C12" s="89"/>
      <c r="H12" s="76"/>
    </row>
  </sheetData>
  <mergeCells count="1">
    <mergeCell ref="A1:D1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B30"/>
  <sheetViews>
    <sheetView workbookViewId="0">
      <selection activeCell="A32" sqref="A32"/>
    </sheetView>
  </sheetViews>
  <sheetFormatPr defaultColWidth="8.61666666666667" defaultRowHeight="15.6" outlineLevelCol="1"/>
  <cols>
    <col min="1" max="1" width="51.6" style="27" customWidth="1"/>
    <col min="2" max="2" width="34.3" style="1" customWidth="1"/>
    <col min="3" max="16382" width="8.61666666666667" style="27" customWidth="1"/>
    <col min="16383" max="16384" width="8.61666666666667" style="27"/>
  </cols>
  <sheetData>
    <row r="1" s="27" customFormat="1" ht="56" customHeight="1" spans="1:2">
      <c r="A1" s="62" t="s">
        <v>1991</v>
      </c>
      <c r="B1" s="63"/>
    </row>
    <row r="2" s="27" customFormat="1" ht="22" customHeight="1" spans="1:2">
      <c r="A2" s="64" t="s">
        <v>136</v>
      </c>
      <c r="B2" s="65"/>
    </row>
    <row r="3" s="27" customFormat="1" ht="22" customHeight="1" spans="1:2">
      <c r="A3" s="66" t="s">
        <v>101</v>
      </c>
      <c r="B3" s="66" t="s">
        <v>38</v>
      </c>
    </row>
    <row r="4" s="27" customFormat="1" ht="22" customHeight="1" spans="1:2">
      <c r="A4" s="67" t="s">
        <v>1992</v>
      </c>
      <c r="B4" s="68" t="s">
        <v>1993</v>
      </c>
    </row>
    <row r="5" s="27" customFormat="1" ht="22" customHeight="1" spans="1:2">
      <c r="A5" s="69" t="s">
        <v>1994</v>
      </c>
      <c r="B5" s="70"/>
    </row>
    <row r="6" s="27" customFormat="1" ht="22" customHeight="1" spans="1:2">
      <c r="A6" s="69" t="s">
        <v>1995</v>
      </c>
      <c r="B6" s="70"/>
    </row>
    <row r="7" s="27" customFormat="1" ht="22" customHeight="1" spans="1:2">
      <c r="A7" s="69" t="s">
        <v>1996</v>
      </c>
      <c r="B7" s="70"/>
    </row>
    <row r="8" s="27" customFormat="1" ht="22" customHeight="1" spans="1:2">
      <c r="A8" s="69" t="s">
        <v>1997</v>
      </c>
      <c r="B8" s="70"/>
    </row>
    <row r="9" s="27" customFormat="1" ht="22" customHeight="1" spans="1:2">
      <c r="A9" s="69" t="s">
        <v>1998</v>
      </c>
      <c r="B9" s="70"/>
    </row>
    <row r="10" s="27" customFormat="1" ht="22" customHeight="1" spans="1:2">
      <c r="A10" s="69" t="s">
        <v>1999</v>
      </c>
      <c r="B10" s="70"/>
    </row>
    <row r="11" s="27" customFormat="1" ht="22" customHeight="1" spans="1:2">
      <c r="A11" s="69" t="s">
        <v>2000</v>
      </c>
      <c r="B11" s="70"/>
    </row>
    <row r="12" s="27" customFormat="1" ht="22" customHeight="1" spans="1:2">
      <c r="A12" s="69" t="s">
        <v>2001</v>
      </c>
      <c r="B12" s="71"/>
    </row>
    <row r="13" s="27" customFormat="1" ht="22" customHeight="1" spans="1:2">
      <c r="A13" s="72" t="s">
        <v>2002</v>
      </c>
      <c r="B13" s="70"/>
    </row>
    <row r="14" s="27" customFormat="1" ht="22" customHeight="1" spans="1:2">
      <c r="A14" s="69" t="s">
        <v>2003</v>
      </c>
      <c r="B14" s="73"/>
    </row>
    <row r="15" s="27" customFormat="1" ht="22" customHeight="1" spans="1:2">
      <c r="A15" s="67" t="s">
        <v>2004</v>
      </c>
      <c r="B15" s="70"/>
    </row>
    <row r="16" s="27" customFormat="1" ht="22" customHeight="1" spans="1:2">
      <c r="A16" s="69" t="s">
        <v>2005</v>
      </c>
      <c r="B16" s="70"/>
    </row>
    <row r="17" s="27" customFormat="1" ht="22" customHeight="1" spans="1:2">
      <c r="A17" s="69" t="s">
        <v>2006</v>
      </c>
      <c r="B17" s="70"/>
    </row>
    <row r="18" s="27" customFormat="1" ht="22" customHeight="1" spans="1:2">
      <c r="A18" s="69" t="s">
        <v>2007</v>
      </c>
      <c r="B18" s="70"/>
    </row>
    <row r="19" s="27" customFormat="1" ht="22" customHeight="1" spans="1:2">
      <c r="A19" s="69" t="s">
        <v>2008</v>
      </c>
      <c r="B19" s="70"/>
    </row>
    <row r="20" s="27" customFormat="1" ht="22" customHeight="1" spans="1:2">
      <c r="A20" s="69" t="s">
        <v>2009</v>
      </c>
      <c r="B20" s="70"/>
    </row>
    <row r="21" s="27" customFormat="1" ht="22" customHeight="1" spans="1:2">
      <c r="A21" s="69" t="s">
        <v>2010</v>
      </c>
      <c r="B21" s="70"/>
    </row>
    <row r="22" s="27" customFormat="1" ht="22" customHeight="1" spans="1:2">
      <c r="A22" s="69" t="s">
        <v>2011</v>
      </c>
      <c r="B22" s="70"/>
    </row>
    <row r="23" s="27" customFormat="1" ht="22" customHeight="1" spans="1:2">
      <c r="A23" s="69" t="s">
        <v>2012</v>
      </c>
      <c r="B23" s="70"/>
    </row>
    <row r="24" s="27" customFormat="1" ht="22" customHeight="1" spans="1:2">
      <c r="A24" s="69" t="s">
        <v>2013</v>
      </c>
      <c r="B24" s="70"/>
    </row>
    <row r="25" s="27" customFormat="1" ht="22" customHeight="1" spans="1:2">
      <c r="A25" s="67" t="s">
        <v>2014</v>
      </c>
      <c r="B25" s="70"/>
    </row>
    <row r="26" s="27" customFormat="1" ht="22" customHeight="1" spans="1:2">
      <c r="A26" s="69" t="s">
        <v>2015</v>
      </c>
      <c r="B26" s="70"/>
    </row>
    <row r="27" s="27" customFormat="1" ht="22" customHeight="1" spans="1:2">
      <c r="A27" s="67" t="s">
        <v>2016</v>
      </c>
      <c r="B27" s="70"/>
    </row>
    <row r="28" s="27" customFormat="1" ht="22" customHeight="1" spans="1:2">
      <c r="A28" s="69" t="s">
        <v>2017</v>
      </c>
      <c r="B28" s="70"/>
    </row>
    <row r="29" s="27" customFormat="1" ht="22" customHeight="1" spans="1:2">
      <c r="A29" s="74" t="s">
        <v>2018</v>
      </c>
      <c r="B29" s="70"/>
    </row>
    <row r="30" s="27" customFormat="1" ht="30" customHeight="1" spans="1:2">
      <c r="A30" s="60" t="s">
        <v>2019</v>
      </c>
      <c r="B30" s="61"/>
    </row>
  </sheetData>
  <mergeCells count="3">
    <mergeCell ref="A1:B1"/>
    <mergeCell ref="A2:B2"/>
    <mergeCell ref="A30:B30"/>
  </mergeCells>
  <printOptions horizontalCentered="1"/>
  <pageMargins left="0.357638888888889" right="0.357638888888889" top="0.66875" bottom="0.60625" header="0.5" footer="0.5"/>
  <pageSetup paperSize="9" scale="94" orientation="portrait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B9"/>
  <sheetViews>
    <sheetView workbookViewId="0">
      <selection activeCell="B10" sqref="B10"/>
    </sheetView>
  </sheetViews>
  <sheetFormatPr defaultColWidth="8.5" defaultRowHeight="15.6" outlineLevelCol="1"/>
  <cols>
    <col min="1" max="1" width="43.0666666666667" style="46" customWidth="1"/>
    <col min="2" max="2" width="44.1" style="46" customWidth="1"/>
    <col min="3" max="16384" width="8.5" style="46"/>
  </cols>
  <sheetData>
    <row r="1" s="46" customFormat="1" ht="78" customHeight="1" spans="1:2">
      <c r="A1" s="47" t="s">
        <v>2020</v>
      </c>
      <c r="B1" s="47"/>
    </row>
    <row r="2" s="46" customFormat="1" ht="24" customHeight="1" spans="1:2">
      <c r="A2" s="48" t="s">
        <v>1567</v>
      </c>
      <c r="B2" s="49"/>
    </row>
    <row r="3" s="46" customFormat="1" ht="20" customHeight="1" spans="1:2">
      <c r="A3" s="50" t="s">
        <v>2021</v>
      </c>
      <c r="B3" s="51" t="s">
        <v>2022</v>
      </c>
    </row>
    <row r="4" s="46" customFormat="1" ht="21" customHeight="1" spans="1:2">
      <c r="A4" s="52"/>
      <c r="B4" s="53" t="s">
        <v>1685</v>
      </c>
    </row>
    <row r="5" s="46" customFormat="1" ht="21" customHeight="1" spans="1:2">
      <c r="A5" s="54"/>
      <c r="B5" s="55"/>
    </row>
    <row r="6" s="46" customFormat="1" ht="21" customHeight="1" spans="1:2">
      <c r="A6" s="54"/>
      <c r="B6" s="55"/>
    </row>
    <row r="7" s="46" customFormat="1" ht="21" customHeight="1" spans="1:2">
      <c r="A7" s="56"/>
      <c r="B7" s="57"/>
    </row>
    <row r="8" s="46" customFormat="1" ht="21" customHeight="1" spans="1:2">
      <c r="A8" s="58" t="s">
        <v>1948</v>
      </c>
      <c r="B8" s="59">
        <v>0</v>
      </c>
    </row>
    <row r="9" s="46" customFormat="1" ht="30" customHeight="1" spans="1:2">
      <c r="A9" s="60" t="s">
        <v>1935</v>
      </c>
      <c r="B9" s="61"/>
    </row>
  </sheetData>
  <mergeCells count="3">
    <mergeCell ref="A1:B1"/>
    <mergeCell ref="A2:B2"/>
    <mergeCell ref="A9:B9"/>
  </mergeCells>
  <printOptions horizontalCentered="1"/>
  <pageMargins left="0.357638888888889" right="0.357638888888889" top="0.802777777777778" bottom="0.60625" header="0.5" footer="0.5"/>
  <pageSetup paperSize="9" orientation="portrait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D5"/>
  <sheetViews>
    <sheetView workbookViewId="0">
      <selection activeCell="C8" sqref="C8"/>
    </sheetView>
  </sheetViews>
  <sheetFormatPr defaultColWidth="9" defaultRowHeight="21" customHeight="1" outlineLevelRow="4" outlineLevelCol="3"/>
  <cols>
    <col min="1" max="1" width="10.4" style="37" customWidth="1"/>
    <col min="2" max="3" width="37" style="37" customWidth="1"/>
    <col min="4" max="4" width="11.625" style="37" customWidth="1"/>
    <col min="5" max="16382" width="9" style="37"/>
  </cols>
  <sheetData>
    <row r="1" ht="48" customHeight="1" spans="1:4">
      <c r="A1" s="38" t="s">
        <v>2023</v>
      </c>
      <c r="B1" s="38"/>
      <c r="C1" s="38"/>
      <c r="D1" s="39"/>
    </row>
    <row r="2" ht="26" customHeight="1" spans="1:4">
      <c r="A2" s="40"/>
      <c r="B2" s="41"/>
      <c r="C2" s="42" t="s">
        <v>2024</v>
      </c>
    </row>
    <row r="3" customHeight="1" spans="1:4">
      <c r="A3" s="43"/>
      <c r="B3" s="44" t="s">
        <v>2025</v>
      </c>
      <c r="C3" s="44" t="s">
        <v>2026</v>
      </c>
    </row>
    <row r="4" customHeight="1" spans="1:4">
      <c r="A4" s="44" t="s">
        <v>2027</v>
      </c>
      <c r="B4" s="45">
        <v>58.8065</v>
      </c>
      <c r="C4" s="45">
        <v>58.275829</v>
      </c>
    </row>
    <row r="5" customHeight="1" spans="1:4">
      <c r="A5" s="44" t="s">
        <v>2028</v>
      </c>
      <c r="B5" s="45">
        <v>56.3165</v>
      </c>
      <c r="C5" s="45">
        <v>56.258031</v>
      </c>
    </row>
  </sheetData>
  <mergeCells count="1">
    <mergeCell ref="A1:C1"/>
  </mergeCells>
  <printOptions horizontalCentered="1"/>
  <pageMargins left="0.306944444444444" right="0.306944444444444" top="0.751388888888889" bottom="0.751388888888889" header="0.298611111111111" footer="0.298611111111111"/>
  <pageSetup paperSize="9" scale="97" orientation="portrait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D5"/>
  <sheetViews>
    <sheetView workbookViewId="0">
      <selection activeCell="C9" sqref="C9"/>
    </sheetView>
  </sheetViews>
  <sheetFormatPr defaultColWidth="9" defaultRowHeight="21" customHeight="1" outlineLevelRow="4" outlineLevelCol="3"/>
  <cols>
    <col min="1" max="1" width="10.4" style="37" customWidth="1"/>
    <col min="2" max="3" width="37" style="37" customWidth="1"/>
    <col min="4" max="4" width="11.625" style="37" customWidth="1"/>
    <col min="5" max="16384" width="9" style="37"/>
  </cols>
  <sheetData>
    <row r="1" ht="48" customHeight="1" spans="1:4">
      <c r="A1" s="38" t="s">
        <v>2029</v>
      </c>
      <c r="B1" s="38"/>
      <c r="C1" s="38"/>
      <c r="D1" s="39"/>
    </row>
    <row r="2" ht="26" customHeight="1" spans="1:4">
      <c r="A2" s="40"/>
      <c r="B2" s="41"/>
      <c r="C2" s="42" t="s">
        <v>2024</v>
      </c>
    </row>
    <row r="3" customHeight="1" spans="1:4">
      <c r="A3" s="43"/>
      <c r="B3" s="44" t="s">
        <v>2025</v>
      </c>
      <c r="C3" s="44" t="s">
        <v>2026</v>
      </c>
    </row>
    <row r="4" customHeight="1" spans="1:4">
      <c r="A4" s="44" t="s">
        <v>2027</v>
      </c>
      <c r="B4" s="45">
        <v>61.59</v>
      </c>
      <c r="C4" s="45">
        <v>61.409918</v>
      </c>
    </row>
    <row r="5" customHeight="1" spans="1:4">
      <c r="A5" s="44" t="s">
        <v>2028</v>
      </c>
      <c r="B5" s="45">
        <v>47.13</v>
      </c>
      <c r="C5" s="45">
        <v>47.129918</v>
      </c>
    </row>
  </sheetData>
  <mergeCells count="1">
    <mergeCell ref="A1:C1"/>
  </mergeCells>
  <printOptions horizontalCentered="1"/>
  <pageMargins left="0.306944444444444" right="0.306944444444444" top="0.751388888888889" bottom="0.751388888888889" header="0.298611111111111" footer="0.298611111111111"/>
  <pageSetup paperSize="9" scale="97" orientation="portrait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"/>
  <sheetViews>
    <sheetView workbookViewId="0">
      <selection activeCell="A1" sqref="$A1:$XFD1"/>
    </sheetView>
  </sheetViews>
  <sheetFormatPr defaultColWidth="9" defaultRowHeight="21" customHeight="1"/>
  <cols>
    <col min="1" max="2" width="37.5" style="27" customWidth="1"/>
    <col min="3" max="16384" width="9" style="27"/>
  </cols>
  <sheetData>
    <row r="1" ht="62" customHeight="1" spans="1:4 16381:16384">
      <c r="A1" s="28" t="s">
        <v>2030</v>
      </c>
      <c r="B1" s="28"/>
    </row>
    <row r="2" ht="24" customHeight="1" spans="1:4 16381:16384">
      <c r="A2" s="29"/>
      <c r="B2" s="30" t="s">
        <v>136</v>
      </c>
    </row>
    <row r="3" s="26" customFormat="1" ht="24" customHeight="1" spans="1:4 16381:16384">
      <c r="A3" s="31" t="s">
        <v>1644</v>
      </c>
      <c r="B3" s="31" t="s">
        <v>2031</v>
      </c>
    </row>
    <row r="4" s="26" customFormat="1" ht="24" customHeight="1" spans="1:4 16381:16384">
      <c r="A4" s="32" t="s">
        <v>2032</v>
      </c>
      <c r="B4" s="33">
        <f>B5+B6+B7+B8</f>
        <v>231160</v>
      </c>
      <c r="XFA4" s="27"/>
      <c r="XFB4" s="27"/>
      <c r="XFC4" s="27"/>
      <c r="XFD4" s="27"/>
    </row>
    <row r="5" s="26" customFormat="1" ht="24" customHeight="1" spans="1:4 16381:16384">
      <c r="A5" s="34" t="s">
        <v>2033</v>
      </c>
      <c r="B5" s="33">
        <v>25000</v>
      </c>
      <c r="XFA5" s="27"/>
      <c r="XFB5" s="27"/>
      <c r="XFC5" s="27"/>
      <c r="XFD5" s="27"/>
    </row>
    <row r="6" s="26" customFormat="1" ht="24" customHeight="1" spans="1:4 16381:16384">
      <c r="A6" s="34" t="s">
        <v>2034</v>
      </c>
      <c r="B6" s="33">
        <v>61560</v>
      </c>
      <c r="XFA6" s="27"/>
      <c r="XFB6" s="27"/>
      <c r="XFC6" s="27"/>
      <c r="XFD6" s="27"/>
    </row>
    <row r="7" s="26" customFormat="1" ht="24" customHeight="1" spans="1:4 16381:16384">
      <c r="A7" s="34" t="s">
        <v>2035</v>
      </c>
      <c r="B7" s="33">
        <v>93300</v>
      </c>
      <c r="XFA7" s="27"/>
      <c r="XFB7" s="27"/>
      <c r="XFC7" s="27"/>
      <c r="XFD7" s="27"/>
    </row>
    <row r="8" s="26" customFormat="1" ht="24" customHeight="1" spans="1:4 16381:16384">
      <c r="A8" s="34" t="s">
        <v>2036</v>
      </c>
      <c r="B8" s="33">
        <v>51300</v>
      </c>
      <c r="XFA8" s="27"/>
      <c r="XFB8" s="27"/>
      <c r="XFC8" s="27"/>
      <c r="XFD8" s="27"/>
    </row>
    <row r="9" s="26" customFormat="1" ht="24" customHeight="1" spans="1:4 16381:16384">
      <c r="A9" s="32" t="s">
        <v>2037</v>
      </c>
      <c r="B9" s="33">
        <f>B10+B11</f>
        <v>68400</v>
      </c>
      <c r="XFA9" s="27"/>
      <c r="XFB9" s="27"/>
      <c r="XFC9" s="27"/>
      <c r="XFD9" s="27"/>
    </row>
    <row r="10" s="26" customFormat="1" ht="24" customHeight="1" spans="1:4 16381:16384">
      <c r="A10" s="34" t="s">
        <v>2038</v>
      </c>
      <c r="B10" s="35">
        <v>66600</v>
      </c>
      <c r="C10" s="36"/>
      <c r="D10" s="36"/>
      <c r="XFA10" s="27"/>
      <c r="XFB10" s="27"/>
      <c r="XFC10" s="27"/>
      <c r="XFD10" s="27"/>
    </row>
    <row r="11" s="26" customFormat="1" ht="24" customHeight="1" spans="1:4 16381:16384">
      <c r="A11" s="34" t="s">
        <v>2039</v>
      </c>
      <c r="B11" s="35">
        <v>1800</v>
      </c>
      <c r="XFA11" s="27"/>
      <c r="XFB11" s="27"/>
      <c r="XFC11" s="27"/>
      <c r="XFD11" s="27"/>
    </row>
    <row r="12" s="26" customFormat="1" ht="24" customHeight="1" spans="1:4 16381:16384">
      <c r="A12" s="32" t="s">
        <v>2040</v>
      </c>
      <c r="B12" s="33">
        <f>B13+B14</f>
        <v>34793.3043</v>
      </c>
      <c r="XFA12" s="27"/>
      <c r="XFB12" s="27"/>
      <c r="XFC12" s="27"/>
      <c r="XFD12" s="27"/>
    </row>
    <row r="13" s="26" customFormat="1" ht="24" customHeight="1" spans="1:4 16381:16384">
      <c r="A13" s="34" t="s">
        <v>2038</v>
      </c>
      <c r="B13" s="33">
        <v>19058.4818</v>
      </c>
      <c r="XFA13" s="27"/>
      <c r="XFB13" s="27"/>
      <c r="XFC13" s="27"/>
      <c r="XFD13" s="27"/>
    </row>
    <row r="14" s="26" customFormat="1" ht="24" customHeight="1" spans="1:4 16381:16384">
      <c r="A14" s="34" t="s">
        <v>2039</v>
      </c>
      <c r="B14" s="33">
        <v>15734.8225</v>
      </c>
      <c r="XFA14" s="27"/>
      <c r="XFB14" s="27"/>
      <c r="XFC14" s="27"/>
      <c r="XFD14" s="27"/>
    </row>
  </sheetData>
  <mergeCells count="1">
    <mergeCell ref="A1:B1"/>
  </mergeCells>
  <printOptions horizontalCentered="1"/>
  <pageMargins left="0.306944444444444" right="0.306944444444444" top="0.751388888888889" bottom="0.751388888888889" header="0.298611111111111" footer="0.298611111111111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50"/>
  <sheetViews>
    <sheetView zoomScale="85" zoomScaleNormal="85" workbookViewId="0">
      <selection activeCell="A7" sqref="A7:A11"/>
    </sheetView>
  </sheetViews>
  <sheetFormatPr defaultColWidth="7.875" defaultRowHeight="15" customHeight="1"/>
  <cols>
    <col min="1" max="1" width="37.4666666666667" style="264" customWidth="1"/>
    <col min="2" max="2" width="9.875" style="265" customWidth="1"/>
    <col min="3" max="4" width="9.875" style="264" customWidth="1"/>
    <col min="5" max="5" width="30.375" style="264" customWidth="1"/>
    <col min="6" max="7" width="9.875" style="264" customWidth="1"/>
    <col min="8" max="8" width="9.39166666666667" style="264" customWidth="1"/>
    <col min="9" max="9" width="8.125" style="264"/>
    <col min="10" max="10" width="10.375" style="264"/>
    <col min="11" max="14" width="8.125" style="264"/>
    <col min="15" max="15" width="12.625" style="264"/>
    <col min="16" max="17" width="8.125" style="264"/>
    <col min="18" max="237" width="7.875" style="264"/>
    <col min="238" max="16384" width="7.875" style="80"/>
  </cols>
  <sheetData>
    <row r="1" s="264" customFormat="1" ht="29" customHeight="1" spans="1:251">
      <c r="A1" s="266" t="s">
        <v>33</v>
      </c>
      <c r="B1" s="266"/>
      <c r="C1" s="266"/>
      <c r="D1" s="266"/>
      <c r="E1" s="266"/>
      <c r="F1" s="266"/>
      <c r="G1" s="266"/>
      <c r="H1" s="266"/>
      <c r="ID1" s="80"/>
      <c r="IE1" s="80"/>
      <c r="IF1" s="80"/>
      <c r="IG1" s="80"/>
      <c r="IH1" s="80"/>
      <c r="II1" s="80"/>
      <c r="IJ1" s="80"/>
      <c r="IK1" s="80"/>
      <c r="IL1" s="80"/>
      <c r="IM1" s="80"/>
      <c r="IN1" s="80"/>
      <c r="IO1" s="80"/>
      <c r="IP1" s="80"/>
      <c r="IQ1" s="80"/>
    </row>
    <row r="2" s="264" customFormat="1" customHeight="1" spans="1:251">
      <c r="A2" s="267"/>
      <c r="B2" s="268"/>
      <c r="C2" s="267"/>
      <c r="D2" s="267"/>
      <c r="E2" s="267"/>
      <c r="F2" s="267"/>
      <c r="G2" s="267"/>
      <c r="H2" s="269" t="s">
        <v>34</v>
      </c>
      <c r="ID2" s="80"/>
      <c r="IE2" s="80"/>
      <c r="IF2" s="80"/>
      <c r="IG2" s="80"/>
      <c r="IH2" s="80"/>
      <c r="II2" s="80"/>
      <c r="IJ2" s="80"/>
      <c r="IK2" s="80"/>
      <c r="IL2" s="80"/>
      <c r="IM2" s="80"/>
      <c r="IN2" s="80"/>
      <c r="IO2" s="80"/>
      <c r="IP2" s="80"/>
      <c r="IQ2" s="80"/>
    </row>
    <row r="3" s="265" customFormat="1" ht="24" customHeight="1" spans="1:251">
      <c r="A3" s="270" t="s">
        <v>35</v>
      </c>
      <c r="B3" s="271" t="s">
        <v>36</v>
      </c>
      <c r="C3" s="270" t="s">
        <v>37</v>
      </c>
      <c r="D3" s="270" t="s">
        <v>38</v>
      </c>
      <c r="E3" s="270" t="s">
        <v>39</v>
      </c>
      <c r="F3" s="271" t="s">
        <v>36</v>
      </c>
      <c r="G3" s="270" t="s">
        <v>37</v>
      </c>
      <c r="H3" s="270" t="s">
        <v>38</v>
      </c>
    </row>
    <row r="4" s="264" customFormat="1" ht="24" customHeight="1" spans="1:251">
      <c r="A4" s="272" t="s">
        <v>40</v>
      </c>
      <c r="B4" s="273">
        <v>212300</v>
      </c>
      <c r="C4" s="273">
        <v>204400</v>
      </c>
      <c r="D4" s="273">
        <v>180722</v>
      </c>
      <c r="E4" s="274" t="s">
        <v>41</v>
      </c>
      <c r="F4" s="273">
        <v>665451</v>
      </c>
      <c r="G4" s="273">
        <v>682951</v>
      </c>
      <c r="H4" s="273">
        <v>634394</v>
      </c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</row>
    <row r="5" s="264" customFormat="1" ht="24" customHeight="1" spans="1:251">
      <c r="A5" s="272" t="s">
        <v>42</v>
      </c>
      <c r="B5" s="273">
        <f>B6+B12+B38</f>
        <v>339758</v>
      </c>
      <c r="C5" s="273">
        <f>C6+C12+C38</f>
        <v>339758</v>
      </c>
      <c r="D5" s="273">
        <f>D6+D12+D38</f>
        <v>408896</v>
      </c>
      <c r="E5" s="274" t="s">
        <v>43</v>
      </c>
      <c r="F5" s="273">
        <v>12429</v>
      </c>
      <c r="G5" s="273">
        <v>12429</v>
      </c>
      <c r="H5" s="273">
        <f>H7</f>
        <v>14196</v>
      </c>
      <c r="ID5" s="80"/>
      <c r="IE5" s="80"/>
      <c r="IF5" s="80"/>
      <c r="IG5" s="80"/>
      <c r="IH5" s="80"/>
      <c r="II5" s="80"/>
      <c r="IJ5" s="80"/>
      <c r="IK5" s="80"/>
      <c r="IL5" s="80"/>
      <c r="IM5" s="80"/>
      <c r="IN5" s="80"/>
      <c r="IO5" s="80"/>
      <c r="IP5" s="80"/>
      <c r="IQ5" s="80"/>
    </row>
    <row r="6" s="264" customFormat="1" ht="24" customHeight="1" spans="1:251">
      <c r="A6" s="275" t="s">
        <v>44</v>
      </c>
      <c r="B6" s="276">
        <f>SUM(B7:B11)</f>
        <v>6342</v>
      </c>
      <c r="C6" s="276">
        <f>SUM(C7:C11)</f>
        <v>6342</v>
      </c>
      <c r="D6" s="276">
        <v>8330</v>
      </c>
      <c r="E6" s="275" t="s">
        <v>45</v>
      </c>
      <c r="F6" s="273"/>
      <c r="G6" s="273"/>
      <c r="H6" s="273"/>
      <c r="ID6" s="80"/>
      <c r="IE6" s="80"/>
      <c r="IF6" s="80"/>
      <c r="IG6" s="80"/>
      <c r="IH6" s="80"/>
      <c r="II6" s="80"/>
      <c r="IJ6" s="80"/>
      <c r="IK6" s="80"/>
      <c r="IL6" s="80"/>
      <c r="IM6" s="80"/>
      <c r="IN6" s="80"/>
      <c r="IO6" s="80"/>
      <c r="IP6" s="80"/>
      <c r="IQ6" s="80"/>
    </row>
    <row r="7" s="264" customFormat="1" ht="24" customHeight="1" spans="1:251">
      <c r="A7" s="277" t="s">
        <v>46</v>
      </c>
      <c r="B7" s="278">
        <v>2912</v>
      </c>
      <c r="C7" s="278">
        <v>2912</v>
      </c>
      <c r="D7" s="276">
        <v>2912</v>
      </c>
      <c r="E7" s="275" t="s">
        <v>47</v>
      </c>
      <c r="F7" s="276">
        <v>12429</v>
      </c>
      <c r="G7" s="276">
        <v>12429</v>
      </c>
      <c r="H7" s="276">
        <v>14196</v>
      </c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</row>
    <row r="8" s="264" customFormat="1" ht="24" customHeight="1" spans="1:251">
      <c r="A8" s="277" t="s">
        <v>48</v>
      </c>
      <c r="B8" s="278">
        <v>980</v>
      </c>
      <c r="C8" s="278">
        <v>980</v>
      </c>
      <c r="D8" s="276">
        <v>980</v>
      </c>
      <c r="E8" s="274" t="s">
        <v>49</v>
      </c>
      <c r="F8" s="273"/>
      <c r="G8" s="273">
        <f>G9</f>
        <v>36240</v>
      </c>
      <c r="H8" s="273">
        <f>H9</f>
        <v>66600</v>
      </c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</row>
    <row r="9" s="264" customFormat="1" ht="24" customHeight="1" spans="1:251">
      <c r="A9" s="277" t="s">
        <v>50</v>
      </c>
      <c r="B9" s="278"/>
      <c r="C9" s="278"/>
      <c r="D9" s="276">
        <v>1988</v>
      </c>
      <c r="E9" s="275" t="s">
        <v>51</v>
      </c>
      <c r="F9" s="278"/>
      <c r="G9" s="278">
        <v>36240</v>
      </c>
      <c r="H9" s="278">
        <v>66600</v>
      </c>
      <c r="ID9" s="80"/>
      <c r="IE9" s="80"/>
      <c r="IF9" s="80"/>
      <c r="IG9" s="80"/>
      <c r="IH9" s="80"/>
      <c r="II9" s="80"/>
      <c r="IJ9" s="80"/>
      <c r="IK9" s="80"/>
      <c r="IL9" s="80"/>
      <c r="IM9" s="80"/>
      <c r="IN9" s="80"/>
      <c r="IO9" s="80"/>
      <c r="IP9" s="80"/>
      <c r="IQ9" s="80"/>
    </row>
    <row r="10" s="264" customFormat="1" ht="24" customHeight="1" spans="1:251">
      <c r="A10" s="277" t="s">
        <v>52</v>
      </c>
      <c r="B10" s="278">
        <v>1756</v>
      </c>
      <c r="C10" s="278">
        <v>1756</v>
      </c>
      <c r="D10" s="276">
        <v>1756</v>
      </c>
      <c r="E10" s="275" t="s">
        <v>53</v>
      </c>
      <c r="F10" s="278"/>
      <c r="G10" s="279"/>
      <c r="H10" s="279"/>
      <c r="ID10" s="80"/>
      <c r="IE10" s="80"/>
      <c r="IF10" s="80"/>
      <c r="IG10" s="80"/>
      <c r="IH10" s="80"/>
      <c r="II10" s="80"/>
      <c r="IJ10" s="80"/>
      <c r="IK10" s="80"/>
      <c r="IL10" s="80"/>
      <c r="IM10" s="80"/>
      <c r="IN10" s="80"/>
      <c r="IO10" s="80"/>
      <c r="IP10" s="80"/>
      <c r="IQ10" s="80"/>
    </row>
    <row r="11" s="264" customFormat="1" ht="24" customHeight="1" spans="1:251">
      <c r="A11" s="277" t="s">
        <v>54</v>
      </c>
      <c r="B11" s="278">
        <v>694</v>
      </c>
      <c r="C11" s="278">
        <v>694</v>
      </c>
      <c r="D11" s="276">
        <v>694</v>
      </c>
      <c r="E11" s="275" t="s">
        <v>55</v>
      </c>
      <c r="F11" s="278"/>
      <c r="G11" s="279"/>
      <c r="H11" s="279"/>
      <c r="ID11" s="80"/>
      <c r="IE11" s="80"/>
      <c r="IF11" s="80"/>
      <c r="IG11" s="80"/>
      <c r="IH11" s="80"/>
      <c r="II11" s="80"/>
      <c r="IJ11" s="80"/>
      <c r="IK11" s="80"/>
      <c r="IL11" s="80"/>
      <c r="IM11" s="80"/>
      <c r="IN11" s="80"/>
      <c r="IO11" s="80"/>
      <c r="IP11" s="80"/>
      <c r="IQ11" s="80"/>
    </row>
    <row r="12" s="264" customFormat="1" ht="24" customHeight="1" spans="1:251">
      <c r="A12" s="275" t="s">
        <v>56</v>
      </c>
      <c r="B12" s="276">
        <f>SUM(B13:B37)</f>
        <v>327640</v>
      </c>
      <c r="C12" s="276">
        <f>SUM(C13:C37)</f>
        <v>327640</v>
      </c>
      <c r="D12" s="276">
        <f>SUM(D13:D37)</f>
        <v>350617</v>
      </c>
      <c r="E12" s="275" t="s">
        <v>57</v>
      </c>
      <c r="F12" s="279"/>
      <c r="G12" s="279"/>
      <c r="H12" s="279"/>
      <c r="ID12" s="80"/>
      <c r="IE12" s="80"/>
      <c r="IF12" s="80"/>
      <c r="IG12" s="80"/>
      <c r="IH12" s="80"/>
      <c r="II12" s="80"/>
      <c r="IJ12" s="80"/>
      <c r="IK12" s="80"/>
      <c r="IL12" s="80"/>
      <c r="IM12" s="80"/>
      <c r="IN12" s="80"/>
      <c r="IO12" s="80"/>
      <c r="IP12" s="80"/>
      <c r="IQ12" s="80"/>
    </row>
    <row r="13" s="264" customFormat="1" ht="24" customHeight="1" spans="1:251">
      <c r="A13" s="277" t="s">
        <v>58</v>
      </c>
      <c r="B13" s="278">
        <v>952</v>
      </c>
      <c r="C13" s="278">
        <v>952</v>
      </c>
      <c r="D13" s="276">
        <v>952</v>
      </c>
      <c r="E13" s="280" t="s">
        <v>59</v>
      </c>
      <c r="F13" s="273"/>
      <c r="G13" s="273"/>
      <c r="H13" s="273"/>
      <c r="ID13" s="80"/>
      <c r="IE13" s="80"/>
      <c r="IF13" s="80"/>
      <c r="IG13" s="80"/>
      <c r="IH13" s="80"/>
      <c r="II13" s="80"/>
      <c r="IJ13" s="80"/>
      <c r="IK13" s="80"/>
      <c r="IL13" s="80"/>
      <c r="IM13" s="80"/>
      <c r="IN13" s="80"/>
      <c r="IO13" s="80"/>
      <c r="IP13" s="80"/>
      <c r="IQ13" s="80"/>
    </row>
    <row r="14" s="264" customFormat="1" ht="24" customHeight="1" spans="1:251">
      <c r="A14" s="277" t="s">
        <v>60</v>
      </c>
      <c r="B14" s="278">
        <v>108335</v>
      </c>
      <c r="C14" s="278">
        <v>108335</v>
      </c>
      <c r="D14" s="276">
        <v>99128</v>
      </c>
      <c r="E14" s="280" t="s">
        <v>61</v>
      </c>
      <c r="F14" s="273"/>
      <c r="G14" s="273"/>
      <c r="H14" s="273"/>
      <c r="ID14" s="80"/>
      <c r="IE14" s="80"/>
      <c r="IF14" s="80"/>
      <c r="IG14" s="80"/>
      <c r="IH14" s="80"/>
      <c r="II14" s="80"/>
      <c r="IJ14" s="80"/>
      <c r="IK14" s="80"/>
      <c r="IL14" s="80"/>
      <c r="IM14" s="80"/>
      <c r="IN14" s="80"/>
      <c r="IO14" s="80"/>
      <c r="IP14" s="80"/>
      <c r="IQ14" s="80"/>
    </row>
    <row r="15" s="264" customFormat="1" ht="24" customHeight="1" spans="1:251">
      <c r="A15" s="277" t="s">
        <v>62</v>
      </c>
      <c r="B15" s="278">
        <v>56701</v>
      </c>
      <c r="C15" s="278">
        <v>56701</v>
      </c>
      <c r="D15" s="276">
        <v>32626</v>
      </c>
      <c r="E15" s="281" t="s">
        <v>63</v>
      </c>
      <c r="F15" s="273"/>
      <c r="G15" s="273"/>
      <c r="H15" s="273">
        <v>67223</v>
      </c>
      <c r="ID15" s="80"/>
      <c r="IE15" s="80"/>
      <c r="IF15" s="80"/>
      <c r="IG15" s="80"/>
      <c r="IH15" s="80"/>
      <c r="II15" s="80"/>
      <c r="IJ15" s="80"/>
      <c r="IK15" s="80"/>
      <c r="IL15" s="80"/>
      <c r="IM15" s="80"/>
      <c r="IN15" s="80"/>
      <c r="IO15" s="80"/>
      <c r="IP15" s="80"/>
      <c r="IQ15" s="80"/>
    </row>
    <row r="16" s="264" customFormat="1" ht="24" customHeight="1" spans="1:251">
      <c r="A16" s="277" t="s">
        <v>64</v>
      </c>
      <c r="B16" s="278">
        <v>4815</v>
      </c>
      <c r="C16" s="278">
        <v>4815</v>
      </c>
      <c r="D16" s="276">
        <v>5849</v>
      </c>
      <c r="E16" s="282"/>
      <c r="F16" s="282"/>
      <c r="G16" s="273"/>
      <c r="H16" s="273"/>
      <c r="ID16" s="80"/>
      <c r="IE16" s="80"/>
      <c r="IF16" s="80"/>
      <c r="IG16" s="80"/>
      <c r="IH16" s="80"/>
      <c r="II16" s="80"/>
      <c r="IJ16" s="80"/>
      <c r="IK16" s="80"/>
      <c r="IL16" s="80"/>
      <c r="IM16" s="80"/>
      <c r="IN16" s="80"/>
      <c r="IO16" s="80"/>
      <c r="IP16" s="80"/>
      <c r="IQ16" s="80"/>
    </row>
    <row r="17" s="264" customFormat="1" ht="24" customHeight="1" spans="1:251">
      <c r="A17" s="277" t="s">
        <v>65</v>
      </c>
      <c r="B17" s="278">
        <v>382</v>
      </c>
      <c r="C17" s="278">
        <v>382</v>
      </c>
      <c r="D17" s="276">
        <v>501</v>
      </c>
      <c r="E17" s="279"/>
      <c r="F17" s="279"/>
      <c r="G17" s="273"/>
      <c r="H17" s="273"/>
      <c r="ID17" s="80"/>
      <c r="IE17" s="80"/>
      <c r="IF17" s="80"/>
      <c r="IG17" s="80"/>
      <c r="IH17" s="80"/>
      <c r="II17" s="80"/>
      <c r="IJ17" s="80"/>
      <c r="IK17" s="80"/>
      <c r="IL17" s="80"/>
      <c r="IM17" s="80"/>
      <c r="IN17" s="80"/>
      <c r="IO17" s="80"/>
      <c r="IP17" s="80"/>
      <c r="IQ17" s="80"/>
    </row>
    <row r="18" s="264" customFormat="1" ht="24" customHeight="1" spans="1:251">
      <c r="A18" s="277" t="s">
        <v>66</v>
      </c>
      <c r="B18" s="278">
        <v>163</v>
      </c>
      <c r="C18" s="278">
        <v>163</v>
      </c>
      <c r="D18" s="276">
        <v>163</v>
      </c>
      <c r="E18" s="279"/>
      <c r="F18" s="279"/>
      <c r="G18" s="273"/>
      <c r="H18" s="273"/>
      <c r="ID18" s="80"/>
      <c r="IE18" s="80"/>
      <c r="IF18" s="80"/>
      <c r="IG18" s="80"/>
      <c r="IH18" s="80"/>
      <c r="II18" s="80"/>
      <c r="IJ18" s="80"/>
      <c r="IK18" s="80"/>
      <c r="IL18" s="80"/>
      <c r="IM18" s="80"/>
      <c r="IN18" s="80"/>
      <c r="IO18" s="80"/>
      <c r="IP18" s="80"/>
      <c r="IQ18" s="80"/>
    </row>
    <row r="19" s="264" customFormat="1" ht="24" customHeight="1" spans="1:251">
      <c r="A19" s="277" t="s">
        <v>67</v>
      </c>
      <c r="B19" s="278">
        <v>6554</v>
      </c>
      <c r="C19" s="278">
        <v>6554</v>
      </c>
      <c r="D19" s="276">
        <v>8610</v>
      </c>
      <c r="E19" s="279"/>
      <c r="F19" s="279"/>
      <c r="G19" s="273"/>
      <c r="H19" s="273"/>
      <c r="ID19" s="80"/>
      <c r="IE19" s="80"/>
      <c r="IF19" s="80"/>
      <c r="IG19" s="80"/>
      <c r="IH19" s="80"/>
      <c r="II19" s="80"/>
      <c r="IJ19" s="80"/>
      <c r="IK19" s="80"/>
      <c r="IL19" s="80"/>
      <c r="IM19" s="80"/>
      <c r="IN19" s="80"/>
      <c r="IO19" s="80"/>
      <c r="IP19" s="80"/>
      <c r="IQ19" s="80"/>
    </row>
    <row r="20" s="264" customFormat="1" ht="24" customHeight="1" spans="1:251">
      <c r="A20" s="277" t="s">
        <v>68</v>
      </c>
      <c r="B20" s="278">
        <v>4277</v>
      </c>
      <c r="C20" s="278">
        <v>4277</v>
      </c>
      <c r="D20" s="276">
        <v>5210</v>
      </c>
      <c r="E20" s="279"/>
      <c r="F20" s="279"/>
      <c r="G20" s="273"/>
      <c r="H20" s="273"/>
      <c r="ID20" s="80"/>
      <c r="IE20" s="80"/>
      <c r="IF20" s="80"/>
      <c r="IG20" s="80"/>
      <c r="IH20" s="80"/>
      <c r="II20" s="80"/>
      <c r="IJ20" s="80"/>
      <c r="IK20" s="80"/>
      <c r="IL20" s="80"/>
      <c r="IM20" s="80"/>
      <c r="IN20" s="80"/>
      <c r="IO20" s="80"/>
      <c r="IP20" s="80"/>
      <c r="IQ20" s="80"/>
    </row>
    <row r="21" s="264" customFormat="1" ht="24" customHeight="1" spans="1:251">
      <c r="A21" s="277" t="s">
        <v>69</v>
      </c>
      <c r="B21" s="278">
        <v>23500</v>
      </c>
      <c r="C21" s="278">
        <v>23500</v>
      </c>
      <c r="D21" s="276">
        <v>23500</v>
      </c>
      <c r="E21" s="279"/>
      <c r="F21" s="279"/>
      <c r="G21" s="279"/>
      <c r="H21" s="279"/>
      <c r="ID21" s="80"/>
      <c r="IE21" s="80"/>
      <c r="IF21" s="80"/>
      <c r="IG21" s="80"/>
      <c r="IH21" s="80"/>
      <c r="II21" s="80"/>
      <c r="IJ21" s="80"/>
      <c r="IK21" s="80"/>
      <c r="IL21" s="80"/>
      <c r="IM21" s="80"/>
      <c r="IN21" s="80"/>
      <c r="IO21" s="80"/>
      <c r="IP21" s="80"/>
      <c r="IQ21" s="80"/>
    </row>
    <row r="22" s="264" customFormat="1" ht="24" customHeight="1" spans="1:251">
      <c r="A22" s="277" t="s">
        <v>70</v>
      </c>
      <c r="B22" s="278">
        <v>2762</v>
      </c>
      <c r="C22" s="278">
        <v>2762</v>
      </c>
      <c r="D22" s="276">
        <v>3158</v>
      </c>
      <c r="E22" s="279"/>
      <c r="F22" s="279"/>
      <c r="G22" s="279"/>
      <c r="H22" s="279"/>
      <c r="ID22" s="80"/>
      <c r="IE22" s="80"/>
      <c r="IF22" s="80"/>
      <c r="IG22" s="80"/>
      <c r="IH22" s="80"/>
      <c r="II22" s="80"/>
      <c r="IJ22" s="80"/>
      <c r="IK22" s="80"/>
      <c r="IL22" s="80"/>
      <c r="IM22" s="80"/>
      <c r="IN22" s="80"/>
      <c r="IO22" s="80"/>
      <c r="IP22" s="80"/>
      <c r="IQ22" s="80"/>
    </row>
    <row r="23" s="264" customFormat="1" ht="24" customHeight="1" spans="1:251">
      <c r="A23" s="277" t="s">
        <v>71</v>
      </c>
      <c r="B23" s="278">
        <v>4973</v>
      </c>
      <c r="C23" s="278">
        <v>4973</v>
      </c>
      <c r="D23" s="276">
        <v>13044</v>
      </c>
      <c r="E23" s="279"/>
      <c r="F23" s="279"/>
      <c r="G23" s="279"/>
      <c r="H23" s="279"/>
      <c r="ID23" s="80"/>
      <c r="IE23" s="80"/>
      <c r="IF23" s="80"/>
      <c r="IG23" s="80"/>
      <c r="IH23" s="80"/>
      <c r="II23" s="80"/>
      <c r="IJ23" s="80"/>
      <c r="IK23" s="80"/>
      <c r="IL23" s="80"/>
      <c r="IM23" s="80"/>
      <c r="IN23" s="80"/>
      <c r="IO23" s="80"/>
      <c r="IP23" s="80"/>
      <c r="IQ23" s="80"/>
    </row>
    <row r="24" s="264" customFormat="1" ht="24" customHeight="1" spans="1:251">
      <c r="A24" s="277" t="s">
        <v>72</v>
      </c>
      <c r="B24" s="278"/>
      <c r="C24" s="278"/>
      <c r="D24" s="276">
        <v>30</v>
      </c>
      <c r="E24" s="279"/>
      <c r="F24" s="279"/>
      <c r="G24" s="279"/>
      <c r="H24" s="279"/>
      <c r="ID24" s="80"/>
      <c r="IE24" s="80"/>
      <c r="IF24" s="80"/>
      <c r="IG24" s="80"/>
      <c r="IH24" s="80"/>
      <c r="II24" s="80"/>
      <c r="IJ24" s="80"/>
      <c r="IK24" s="80"/>
      <c r="IL24" s="80"/>
      <c r="IM24" s="80"/>
      <c r="IN24" s="80"/>
      <c r="IO24" s="80"/>
      <c r="IP24" s="80"/>
      <c r="IQ24" s="80"/>
    </row>
    <row r="25" s="264" customFormat="1" ht="24" customHeight="1" spans="1:251">
      <c r="A25" s="277" t="s">
        <v>73</v>
      </c>
      <c r="B25" s="278">
        <v>1159</v>
      </c>
      <c r="C25" s="278">
        <v>1159</v>
      </c>
      <c r="D25" s="276">
        <v>1627</v>
      </c>
      <c r="E25" s="283"/>
      <c r="F25" s="273"/>
      <c r="G25" s="273"/>
      <c r="H25" s="273"/>
      <c r="ID25" s="80"/>
      <c r="IE25" s="80"/>
      <c r="IF25" s="80"/>
      <c r="IG25" s="80"/>
      <c r="IH25" s="80"/>
      <c r="II25" s="80"/>
      <c r="IJ25" s="80"/>
      <c r="IK25" s="80"/>
      <c r="IL25" s="80"/>
      <c r="IM25" s="80"/>
      <c r="IN25" s="80"/>
      <c r="IO25" s="80"/>
      <c r="IP25" s="80"/>
      <c r="IQ25" s="80"/>
    </row>
    <row r="26" s="264" customFormat="1" ht="24" customHeight="1" spans="1:251">
      <c r="A26" s="277" t="s">
        <v>74</v>
      </c>
      <c r="B26" s="278">
        <v>23949</v>
      </c>
      <c r="C26" s="278">
        <v>23949</v>
      </c>
      <c r="D26" s="276">
        <v>28095</v>
      </c>
      <c r="E26" s="283"/>
      <c r="F26" s="273"/>
      <c r="G26" s="273"/>
      <c r="H26" s="273"/>
      <c r="ID26" s="80"/>
      <c r="IE26" s="80"/>
      <c r="IF26" s="80"/>
      <c r="IG26" s="80"/>
      <c r="IH26" s="80"/>
      <c r="II26" s="80"/>
      <c r="IJ26" s="80"/>
      <c r="IK26" s="80"/>
      <c r="IL26" s="80"/>
      <c r="IM26" s="80"/>
      <c r="IN26" s="80"/>
      <c r="IO26" s="80"/>
      <c r="IP26" s="80"/>
      <c r="IQ26" s="80"/>
    </row>
    <row r="27" s="264" customFormat="1" ht="24" customHeight="1" spans="1:251">
      <c r="A27" s="277" t="s">
        <v>75</v>
      </c>
      <c r="B27" s="278"/>
      <c r="C27" s="278"/>
      <c r="D27" s="276">
        <v>140</v>
      </c>
      <c r="E27" s="283"/>
      <c r="F27" s="273"/>
      <c r="G27" s="273"/>
      <c r="H27" s="273"/>
      <c r="ID27" s="80"/>
      <c r="IE27" s="80"/>
      <c r="IF27" s="80"/>
      <c r="IG27" s="80"/>
      <c r="IH27" s="80"/>
      <c r="II27" s="80"/>
      <c r="IJ27" s="80"/>
      <c r="IK27" s="80"/>
      <c r="IL27" s="80"/>
      <c r="IM27" s="80"/>
      <c r="IN27" s="80"/>
      <c r="IO27" s="80"/>
      <c r="IP27" s="80"/>
      <c r="IQ27" s="80"/>
    </row>
    <row r="28" s="264" customFormat="1" ht="24" customHeight="1" spans="1:251">
      <c r="A28" s="277" t="s">
        <v>76</v>
      </c>
      <c r="B28" s="278">
        <v>331</v>
      </c>
      <c r="C28" s="278">
        <v>331</v>
      </c>
      <c r="D28" s="276">
        <v>1392</v>
      </c>
      <c r="E28" s="283"/>
      <c r="F28" s="273"/>
      <c r="G28" s="273"/>
      <c r="H28" s="273"/>
      <c r="ID28" s="80"/>
      <c r="IE28" s="80"/>
      <c r="IF28" s="80"/>
      <c r="IG28" s="80"/>
      <c r="IH28" s="80"/>
      <c r="II28" s="80"/>
      <c r="IJ28" s="80"/>
      <c r="IK28" s="80"/>
      <c r="IL28" s="80"/>
      <c r="IM28" s="80"/>
      <c r="IN28" s="80"/>
      <c r="IO28" s="80"/>
      <c r="IP28" s="80"/>
      <c r="IQ28" s="80"/>
    </row>
    <row r="29" s="264" customFormat="1" ht="24" customHeight="1" spans="1:251">
      <c r="A29" s="277" t="s">
        <v>77</v>
      </c>
      <c r="B29" s="278">
        <v>45798</v>
      </c>
      <c r="C29" s="278">
        <v>45798</v>
      </c>
      <c r="D29" s="276">
        <v>54942</v>
      </c>
      <c r="E29" s="279"/>
      <c r="F29" s="279"/>
      <c r="G29" s="279"/>
      <c r="H29" s="279"/>
      <c r="ID29" s="80"/>
      <c r="IE29" s="80"/>
      <c r="IF29" s="80"/>
      <c r="IG29" s="80"/>
      <c r="IH29" s="80"/>
      <c r="II29" s="80"/>
      <c r="IJ29" s="80"/>
      <c r="IK29" s="80"/>
      <c r="IL29" s="80"/>
      <c r="IM29" s="80"/>
      <c r="IN29" s="80"/>
      <c r="IO29" s="80"/>
      <c r="IP29" s="80"/>
      <c r="IQ29" s="80"/>
    </row>
    <row r="30" s="264" customFormat="1" ht="24" customHeight="1" spans="1:251">
      <c r="A30" s="277" t="s">
        <v>78</v>
      </c>
      <c r="B30" s="278">
        <v>9591</v>
      </c>
      <c r="C30" s="278">
        <v>9591</v>
      </c>
      <c r="D30" s="276">
        <v>14562</v>
      </c>
      <c r="E30" s="284"/>
      <c r="F30" s="273"/>
      <c r="G30" s="273"/>
      <c r="H30" s="273"/>
      <c r="ID30" s="80"/>
      <c r="IE30" s="80"/>
      <c r="IF30" s="80"/>
      <c r="IG30" s="80"/>
      <c r="IH30" s="80"/>
      <c r="II30" s="80"/>
      <c r="IJ30" s="80"/>
      <c r="IK30" s="80"/>
      <c r="IL30" s="80"/>
      <c r="IM30" s="80"/>
      <c r="IN30" s="80"/>
      <c r="IO30" s="80"/>
      <c r="IP30" s="80"/>
      <c r="IQ30" s="80"/>
    </row>
    <row r="31" s="264" customFormat="1" ht="24" customHeight="1" spans="1:251">
      <c r="A31" s="277" t="s">
        <v>79</v>
      </c>
      <c r="B31" s="278">
        <v>111</v>
      </c>
      <c r="C31" s="278">
        <v>111</v>
      </c>
      <c r="D31" s="276">
        <v>111</v>
      </c>
      <c r="E31" s="284"/>
      <c r="F31" s="273"/>
      <c r="G31" s="273"/>
      <c r="H31" s="273"/>
      <c r="ID31" s="80"/>
      <c r="IE31" s="80"/>
      <c r="IF31" s="80"/>
      <c r="IG31" s="80"/>
      <c r="IH31" s="80"/>
      <c r="II31" s="80"/>
      <c r="IJ31" s="80"/>
      <c r="IK31" s="80"/>
      <c r="IL31" s="80"/>
      <c r="IM31" s="80"/>
      <c r="IN31" s="80"/>
      <c r="IO31" s="80"/>
      <c r="IP31" s="80"/>
      <c r="IQ31" s="80"/>
    </row>
    <row r="32" s="264" customFormat="1" ht="24" customHeight="1" spans="1:251">
      <c r="A32" s="277" t="s">
        <v>80</v>
      </c>
      <c r="B32" s="278">
        <v>27302</v>
      </c>
      <c r="C32" s="278">
        <v>27302</v>
      </c>
      <c r="D32" s="276">
        <v>45123</v>
      </c>
      <c r="E32" s="284"/>
      <c r="F32" s="273"/>
      <c r="G32" s="273"/>
      <c r="H32" s="273"/>
      <c r="ID32" s="80"/>
      <c r="IE32" s="80"/>
      <c r="IF32" s="80"/>
      <c r="IG32" s="80"/>
      <c r="IH32" s="80"/>
      <c r="II32" s="80"/>
      <c r="IJ32" s="80"/>
      <c r="IK32" s="80"/>
      <c r="IL32" s="80"/>
      <c r="IM32" s="80"/>
      <c r="IN32" s="80"/>
      <c r="IO32" s="80"/>
      <c r="IP32" s="80"/>
      <c r="IQ32" s="80"/>
    </row>
    <row r="33" s="264" customFormat="1" ht="24" customHeight="1" spans="1:251">
      <c r="A33" s="277" t="s">
        <v>81</v>
      </c>
      <c r="B33" s="278">
        <v>3605</v>
      </c>
      <c r="C33" s="278">
        <v>3605</v>
      </c>
      <c r="D33" s="276">
        <v>6296</v>
      </c>
      <c r="E33" s="284"/>
      <c r="F33" s="273"/>
      <c r="G33" s="273"/>
      <c r="H33" s="273"/>
      <c r="ID33" s="80"/>
      <c r="IE33" s="80"/>
      <c r="IF33" s="80"/>
      <c r="IG33" s="80"/>
      <c r="IH33" s="80"/>
      <c r="II33" s="80"/>
      <c r="IJ33" s="80"/>
      <c r="IK33" s="80"/>
      <c r="IL33" s="80"/>
      <c r="IM33" s="80"/>
      <c r="IN33" s="80"/>
      <c r="IO33" s="80"/>
      <c r="IP33" s="80"/>
      <c r="IQ33" s="80"/>
    </row>
    <row r="34" s="264" customFormat="1" ht="24" customHeight="1" spans="1:251">
      <c r="A34" s="277" t="s">
        <v>82</v>
      </c>
      <c r="B34" s="278">
        <v>1288</v>
      </c>
      <c r="C34" s="278">
        <v>1288</v>
      </c>
      <c r="D34" s="276">
        <v>2044</v>
      </c>
      <c r="E34" s="284"/>
      <c r="F34" s="273"/>
      <c r="G34" s="273"/>
      <c r="H34" s="273"/>
      <c r="ID34" s="80"/>
      <c r="IE34" s="80"/>
      <c r="IF34" s="80"/>
      <c r="IG34" s="80"/>
      <c r="IH34" s="80"/>
      <c r="II34" s="80"/>
      <c r="IJ34" s="80"/>
      <c r="IK34" s="80"/>
      <c r="IL34" s="80"/>
      <c r="IM34" s="80"/>
      <c r="IN34" s="80"/>
      <c r="IO34" s="80"/>
      <c r="IP34" s="80"/>
      <c r="IQ34" s="80"/>
    </row>
    <row r="35" s="264" customFormat="1" ht="24" customHeight="1" spans="1:251">
      <c r="A35" s="277" t="s">
        <v>83</v>
      </c>
      <c r="B35" s="278">
        <v>240</v>
      </c>
      <c r="C35" s="278">
        <v>240</v>
      </c>
      <c r="D35" s="276">
        <v>398</v>
      </c>
      <c r="E35" s="284"/>
      <c r="F35" s="273"/>
      <c r="G35" s="273"/>
      <c r="H35" s="273"/>
      <c r="ID35" s="80"/>
      <c r="IE35" s="80"/>
      <c r="IF35" s="80"/>
      <c r="IG35" s="80"/>
      <c r="IH35" s="80"/>
      <c r="II35" s="80"/>
      <c r="IJ35" s="80"/>
      <c r="IK35" s="80"/>
      <c r="IL35" s="80"/>
      <c r="IM35" s="80"/>
      <c r="IN35" s="80"/>
      <c r="IO35" s="80"/>
      <c r="IP35" s="80"/>
      <c r="IQ35" s="80"/>
    </row>
    <row r="36" s="264" customFormat="1" ht="24" customHeight="1" spans="1:251">
      <c r="A36" s="279" t="s">
        <v>84</v>
      </c>
      <c r="B36" s="277"/>
      <c r="C36" s="277"/>
      <c r="D36" s="276">
        <v>1173</v>
      </c>
      <c r="E36" s="284"/>
      <c r="F36" s="273"/>
      <c r="G36" s="273"/>
      <c r="H36" s="273"/>
      <c r="ID36" s="80"/>
      <c r="IE36" s="80"/>
      <c r="IF36" s="80"/>
      <c r="IG36" s="80"/>
      <c r="IH36" s="80"/>
      <c r="II36" s="80"/>
      <c r="IJ36" s="80"/>
      <c r="IK36" s="80"/>
      <c r="IL36" s="80"/>
      <c r="IM36" s="80"/>
      <c r="IN36" s="80"/>
      <c r="IO36" s="80"/>
      <c r="IP36" s="80"/>
      <c r="IQ36" s="80"/>
    </row>
    <row r="37" s="264" customFormat="1" ht="24" customHeight="1" spans="1:251">
      <c r="A37" s="279" t="s">
        <v>85</v>
      </c>
      <c r="B37" s="276">
        <v>852</v>
      </c>
      <c r="C37" s="276">
        <v>852</v>
      </c>
      <c r="D37" s="276">
        <v>1943</v>
      </c>
      <c r="E37" s="284"/>
      <c r="F37" s="273"/>
      <c r="G37" s="273"/>
      <c r="H37" s="273"/>
      <c r="ID37" s="80"/>
      <c r="IE37" s="80"/>
      <c r="IF37" s="80"/>
      <c r="IG37" s="80"/>
      <c r="IH37" s="80"/>
      <c r="II37" s="80"/>
      <c r="IJ37" s="80"/>
      <c r="IK37" s="80"/>
      <c r="IL37" s="80"/>
      <c r="IM37" s="80"/>
      <c r="IN37" s="80"/>
      <c r="IO37" s="80"/>
      <c r="IP37" s="80"/>
      <c r="IQ37" s="80"/>
    </row>
    <row r="38" s="264" customFormat="1" ht="24" customHeight="1" spans="1:251">
      <c r="A38" s="275" t="s">
        <v>86</v>
      </c>
      <c r="B38" s="276">
        <v>5776</v>
      </c>
      <c r="C38" s="276">
        <v>5776</v>
      </c>
      <c r="D38" s="276">
        <v>49949</v>
      </c>
      <c r="E38" s="279"/>
      <c r="F38" s="279"/>
      <c r="G38" s="279"/>
      <c r="H38" s="279"/>
      <c r="ID38" s="80"/>
      <c r="IE38" s="80"/>
      <c r="IF38" s="80"/>
      <c r="IG38" s="80"/>
      <c r="IH38" s="80"/>
      <c r="II38" s="80"/>
      <c r="IJ38" s="80"/>
      <c r="IK38" s="80"/>
      <c r="IL38" s="80"/>
      <c r="IM38" s="80"/>
      <c r="IN38" s="80"/>
      <c r="IO38" s="80"/>
      <c r="IP38" s="80"/>
      <c r="IQ38" s="80"/>
    </row>
    <row r="39" s="264" customFormat="1" ht="24" customHeight="1" spans="1:251">
      <c r="A39" s="272" t="s">
        <v>87</v>
      </c>
      <c r="B39" s="273"/>
      <c r="C39" s="273">
        <f>SUM(C40:C42)</f>
        <v>61640</v>
      </c>
      <c r="D39" s="273">
        <f>D40+D41+D42</f>
        <v>86924</v>
      </c>
      <c r="E39" s="279"/>
      <c r="F39" s="279"/>
      <c r="G39" s="279"/>
      <c r="H39" s="279"/>
      <c r="ID39" s="80"/>
      <c r="IE39" s="80"/>
      <c r="IF39" s="80"/>
      <c r="IG39" s="80"/>
      <c r="IH39" s="80"/>
      <c r="II39" s="80"/>
      <c r="IJ39" s="80"/>
      <c r="IK39" s="80"/>
      <c r="IL39" s="80"/>
      <c r="IM39" s="80"/>
      <c r="IN39" s="80"/>
      <c r="IO39" s="80"/>
      <c r="IP39" s="80"/>
      <c r="IQ39" s="80"/>
    </row>
    <row r="40" s="264" customFormat="1" ht="24" customHeight="1" spans="1:251">
      <c r="A40" s="285" t="s">
        <v>88</v>
      </c>
      <c r="B40" s="276"/>
      <c r="C40" s="276">
        <v>36240</v>
      </c>
      <c r="D40" s="276">
        <v>61560</v>
      </c>
      <c r="E40" s="286"/>
      <c r="F40" s="273"/>
      <c r="G40" s="273"/>
      <c r="H40" s="273"/>
      <c r="ID40" s="80"/>
      <c r="IE40" s="80"/>
      <c r="IF40" s="80"/>
      <c r="IG40" s="80"/>
      <c r="IH40" s="80"/>
      <c r="II40" s="80"/>
      <c r="IJ40" s="80"/>
      <c r="IK40" s="80"/>
      <c r="IL40" s="80"/>
      <c r="IM40" s="80"/>
      <c r="IN40" s="80"/>
      <c r="IO40" s="80"/>
      <c r="IP40" s="80"/>
      <c r="IQ40" s="80"/>
    </row>
    <row r="41" s="264" customFormat="1" ht="24" customHeight="1" spans="1:251">
      <c r="A41" s="285" t="s">
        <v>89</v>
      </c>
      <c r="B41" s="276"/>
      <c r="C41" s="276">
        <v>25400</v>
      </c>
      <c r="D41" s="276">
        <v>25000</v>
      </c>
      <c r="E41" s="286"/>
      <c r="F41" s="273"/>
      <c r="G41" s="273"/>
      <c r="H41" s="273"/>
      <c r="ID41" s="80"/>
      <c r="IE41" s="80"/>
      <c r="IF41" s="80"/>
      <c r="IG41" s="80"/>
      <c r="IH41" s="80"/>
      <c r="II41" s="80"/>
      <c r="IJ41" s="80"/>
      <c r="IK41" s="80"/>
      <c r="IL41" s="80"/>
      <c r="IM41" s="80"/>
      <c r="IN41" s="80"/>
      <c r="IO41" s="80"/>
      <c r="IP41" s="80"/>
      <c r="IQ41" s="80"/>
    </row>
    <row r="42" s="264" customFormat="1" ht="24" customHeight="1" spans="1:251">
      <c r="A42" s="285" t="s">
        <v>90</v>
      </c>
      <c r="B42" s="276"/>
      <c r="C42" s="276"/>
      <c r="D42" s="276">
        <v>364</v>
      </c>
      <c r="E42" s="286"/>
      <c r="F42" s="273"/>
      <c r="G42" s="273"/>
      <c r="H42" s="273"/>
      <c r="ID42" s="80"/>
      <c r="IE42" s="80"/>
      <c r="IF42" s="80"/>
      <c r="IG42" s="80"/>
      <c r="IH42" s="80"/>
      <c r="II42" s="80"/>
      <c r="IJ42" s="80"/>
      <c r="IK42" s="80"/>
      <c r="IL42" s="80"/>
      <c r="IM42" s="80"/>
      <c r="IN42" s="80"/>
      <c r="IO42" s="80"/>
      <c r="IP42" s="80"/>
      <c r="IQ42" s="80"/>
    </row>
    <row r="43" s="264" customFormat="1" ht="24" customHeight="1" spans="1:251">
      <c r="A43" s="272" t="s">
        <v>91</v>
      </c>
      <c r="B43" s="273">
        <v>20000</v>
      </c>
      <c r="C43" s="273">
        <v>20000</v>
      </c>
      <c r="D43" s="273">
        <v>20000</v>
      </c>
      <c r="E43" s="284"/>
      <c r="F43" s="273"/>
      <c r="G43" s="273"/>
      <c r="H43" s="273"/>
      <c r="ID43" s="80"/>
      <c r="IE43" s="80"/>
      <c r="IF43" s="80"/>
      <c r="IG43" s="80"/>
      <c r="IH43" s="80"/>
      <c r="II43" s="80"/>
      <c r="IJ43" s="80"/>
      <c r="IK43" s="80"/>
      <c r="IL43" s="80"/>
      <c r="IM43" s="80"/>
      <c r="IN43" s="80"/>
      <c r="IO43" s="80"/>
      <c r="IP43" s="80"/>
      <c r="IQ43" s="80"/>
    </row>
    <row r="44" s="264" customFormat="1" ht="24" customHeight="1" spans="1:251">
      <c r="A44" s="272" t="s">
        <v>92</v>
      </c>
      <c r="B44" s="273">
        <f>B45+B47+B46</f>
        <v>25000</v>
      </c>
      <c r="C44" s="273">
        <f>C45+C47+C46</f>
        <v>25000</v>
      </c>
      <c r="D44" s="273">
        <f>D45+D46+D47</f>
        <v>5000</v>
      </c>
      <c r="E44" s="284"/>
      <c r="F44" s="273"/>
      <c r="G44" s="273"/>
      <c r="H44" s="273"/>
      <c r="ID44" s="80"/>
      <c r="IE44" s="80"/>
      <c r="IF44" s="80"/>
      <c r="IG44" s="80"/>
      <c r="IH44" s="80"/>
      <c r="II44" s="80"/>
      <c r="IJ44" s="80"/>
      <c r="IK44" s="80"/>
      <c r="IL44" s="80"/>
      <c r="IM44" s="80"/>
      <c r="IN44" s="80"/>
      <c r="IO44" s="80"/>
      <c r="IP44" s="80"/>
      <c r="IQ44" s="80"/>
    </row>
    <row r="45" s="264" customFormat="1" ht="24" customHeight="1" spans="1:251">
      <c r="A45" s="275" t="s">
        <v>93</v>
      </c>
      <c r="B45" s="276"/>
      <c r="C45" s="276">
        <v>20000</v>
      </c>
      <c r="D45" s="276"/>
      <c r="E45" s="284"/>
      <c r="F45" s="273"/>
      <c r="G45" s="273"/>
      <c r="H45" s="273"/>
      <c r="ID45" s="80"/>
      <c r="IE45" s="80"/>
      <c r="IF45" s="80"/>
      <c r="IG45" s="80"/>
      <c r="IH45" s="80"/>
      <c r="II45" s="80"/>
      <c r="IJ45" s="80"/>
      <c r="IK45" s="80"/>
      <c r="IL45" s="80"/>
      <c r="IM45" s="80"/>
      <c r="IN45" s="80"/>
      <c r="IO45" s="80"/>
      <c r="IP45" s="80"/>
      <c r="IQ45" s="80"/>
    </row>
    <row r="46" s="264" customFormat="1" ht="24" customHeight="1" spans="1:251">
      <c r="A46" s="275" t="s">
        <v>94</v>
      </c>
      <c r="B46" s="276">
        <v>25000</v>
      </c>
      <c r="C46" s="276">
        <v>5000</v>
      </c>
      <c r="D46" s="276">
        <v>5000</v>
      </c>
      <c r="E46" s="284"/>
      <c r="F46" s="273"/>
      <c r="G46" s="273"/>
      <c r="H46" s="273"/>
      <c r="ID46" s="80"/>
      <c r="IE46" s="80"/>
      <c r="IF46" s="80"/>
      <c r="IG46" s="80"/>
      <c r="IH46" s="80"/>
      <c r="II46" s="80"/>
      <c r="IJ46" s="80"/>
      <c r="IK46" s="80"/>
      <c r="IL46" s="80"/>
      <c r="IM46" s="80"/>
      <c r="IN46" s="80"/>
      <c r="IO46" s="80"/>
      <c r="IP46" s="80"/>
      <c r="IQ46" s="80"/>
    </row>
    <row r="47" s="264" customFormat="1" ht="24" customHeight="1" spans="1:251">
      <c r="A47" s="275" t="s">
        <v>95</v>
      </c>
      <c r="B47" s="276"/>
      <c r="C47" s="276"/>
      <c r="D47" s="276"/>
      <c r="E47" s="284"/>
      <c r="F47" s="273"/>
      <c r="G47" s="273"/>
      <c r="H47" s="273"/>
      <c r="ID47" s="80"/>
      <c r="IE47" s="80"/>
      <c r="IF47" s="80"/>
      <c r="IG47" s="80"/>
      <c r="IH47" s="80"/>
      <c r="II47" s="80"/>
      <c r="IJ47" s="80"/>
      <c r="IK47" s="80"/>
      <c r="IL47" s="80"/>
      <c r="IM47" s="80"/>
      <c r="IN47" s="80"/>
      <c r="IO47" s="80"/>
      <c r="IP47" s="80"/>
      <c r="IQ47" s="80"/>
    </row>
    <row r="48" s="264" customFormat="1" ht="24" customHeight="1" spans="1:251">
      <c r="A48" s="287" t="s">
        <v>96</v>
      </c>
      <c r="B48" s="273">
        <v>80822</v>
      </c>
      <c r="C48" s="273">
        <v>80822</v>
      </c>
      <c r="D48" s="273">
        <v>80871</v>
      </c>
      <c r="E48" s="284"/>
      <c r="F48" s="273"/>
      <c r="G48" s="273"/>
      <c r="H48" s="273"/>
      <c r="ID48" s="80"/>
      <c r="IE48" s="80"/>
      <c r="IF48" s="80"/>
      <c r="IG48" s="80"/>
      <c r="IH48" s="80"/>
      <c r="II48" s="80"/>
      <c r="IJ48" s="80"/>
      <c r="IK48" s="80"/>
      <c r="IL48" s="80"/>
      <c r="IM48" s="80"/>
      <c r="IN48" s="80"/>
      <c r="IO48" s="80"/>
      <c r="IP48" s="80"/>
      <c r="IQ48" s="80"/>
    </row>
    <row r="49" s="264" customFormat="1" ht="24" customHeight="1" spans="1:251">
      <c r="A49" s="288" t="s">
        <v>97</v>
      </c>
      <c r="B49" s="273">
        <f>B4+B5+B39+B43+B44+B48</f>
        <v>677880</v>
      </c>
      <c r="C49" s="273">
        <f>C4+C5+C39+C43+C44+C48</f>
        <v>731620</v>
      </c>
      <c r="D49" s="273">
        <f>D4+D5+D39+D43+D44+D48</f>
        <v>782413</v>
      </c>
      <c r="E49" s="288" t="s">
        <v>98</v>
      </c>
      <c r="F49" s="273">
        <f>F4+F5+F8+F13+F14+F15</f>
        <v>677880</v>
      </c>
      <c r="G49" s="273">
        <f>G4+G5+G8+G13+G14+G15</f>
        <v>731620</v>
      </c>
      <c r="H49" s="273">
        <f>H4+H5+H8+H13+H14+H15</f>
        <v>782413</v>
      </c>
      <c r="ID49" s="80"/>
      <c r="IE49" s="80"/>
      <c r="IF49" s="80"/>
      <c r="IG49" s="80"/>
      <c r="IH49" s="80"/>
      <c r="II49" s="80"/>
      <c r="IJ49" s="80"/>
      <c r="IK49" s="80"/>
      <c r="IL49" s="80"/>
      <c r="IM49" s="80"/>
      <c r="IN49" s="80"/>
      <c r="IO49" s="80"/>
      <c r="IP49" s="80"/>
      <c r="IQ49" s="80"/>
    </row>
    <row r="50" s="264" customFormat="1" ht="21" customHeight="1" spans="1:251">
      <c r="A50" s="267"/>
      <c r="B50" s="268"/>
      <c r="C50" s="267"/>
      <c r="D50" s="267"/>
      <c r="E50" s="267"/>
      <c r="F50" s="267"/>
      <c r="G50" s="267"/>
      <c r="H50" s="267"/>
      <c r="ID50" s="80"/>
      <c r="IE50" s="80"/>
      <c r="IF50" s="80"/>
      <c r="IG50" s="80"/>
      <c r="IH50" s="80"/>
      <c r="II50" s="80"/>
      <c r="IJ50" s="80"/>
      <c r="IK50" s="80"/>
      <c r="IL50" s="80"/>
      <c r="IM50" s="80"/>
      <c r="IN50" s="80"/>
      <c r="IO50" s="80"/>
      <c r="IP50" s="80"/>
      <c r="IQ50" s="80"/>
    </row>
  </sheetData>
  <mergeCells count="1">
    <mergeCell ref="A1:H1"/>
  </mergeCells>
  <pageMargins left="0.751388888888889" right="0.432638888888889" top="0.708333333333333" bottom="0.550694444444444" header="0.5" footer="0.5"/>
  <pageSetup paperSize="9" scale="99" fitToHeight="0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D31"/>
  <sheetViews>
    <sheetView tabSelected="1" zoomScale="85" zoomScaleNormal="85" workbookViewId="0">
      <selection activeCell="D14" sqref="D14"/>
    </sheetView>
  </sheetViews>
  <sheetFormatPr defaultColWidth="9" defaultRowHeight="15.6" outlineLevelCol="3"/>
  <cols>
    <col min="1" max="1" width="7.25" style="14" customWidth="1"/>
    <col min="2" max="2" width="33.4" style="14" customWidth="1"/>
    <col min="3" max="3" width="20.8" style="15" customWidth="1"/>
    <col min="4" max="4" width="18.4" style="15" customWidth="1"/>
    <col min="5" max="6" width="9" style="14"/>
    <col min="7" max="7" width="5.3" style="14" customWidth="1"/>
    <col min="8" max="8" width="61.9" style="14" customWidth="1"/>
    <col min="9" max="9" width="9" style="15"/>
    <col min="10" max="16384" width="9" style="14"/>
  </cols>
  <sheetData>
    <row r="1" ht="51" customHeight="1" spans="1:4">
      <c r="A1" s="16" t="s">
        <v>2041</v>
      </c>
      <c r="B1" s="16"/>
      <c r="C1" s="16"/>
      <c r="D1" s="16"/>
    </row>
    <row r="2" s="13" customFormat="1" ht="25.75" customHeight="1" spans="1:4">
      <c r="C2" s="17"/>
      <c r="D2" s="18" t="s">
        <v>136</v>
      </c>
    </row>
    <row r="3" s="13" customFormat="1" ht="25" customHeight="1" spans="1:4">
      <c r="A3" s="19" t="s">
        <v>2042</v>
      </c>
      <c r="B3" s="19" t="s">
        <v>2043</v>
      </c>
      <c r="C3" s="20" t="s">
        <v>2031</v>
      </c>
      <c r="D3" s="20" t="s">
        <v>141</v>
      </c>
    </row>
    <row r="4" s="13" customFormat="1" ht="25.75" customHeight="1" spans="1:4">
      <c r="A4" s="21" t="s">
        <v>2044</v>
      </c>
      <c r="B4" s="22"/>
      <c r="C4" s="20">
        <v>25400</v>
      </c>
      <c r="D4" s="23"/>
    </row>
    <row r="5" s="13" customFormat="1" ht="25" customHeight="1" spans="1:4">
      <c r="A5" s="21" t="s">
        <v>2045</v>
      </c>
      <c r="B5" s="22"/>
      <c r="C5" s="20">
        <v>9700</v>
      </c>
      <c r="D5" s="23"/>
    </row>
    <row r="6" s="13" customFormat="1" ht="25" customHeight="1" spans="1:4">
      <c r="A6" s="24">
        <v>1</v>
      </c>
      <c r="B6" s="24" t="s">
        <v>2046</v>
      </c>
      <c r="C6" s="8">
        <v>9700</v>
      </c>
      <c r="D6" s="23"/>
    </row>
    <row r="7" s="13" customFormat="1" ht="25.75" customHeight="1" spans="1:4">
      <c r="A7" s="21" t="s">
        <v>2047</v>
      </c>
      <c r="B7" s="22"/>
      <c r="C7" s="20">
        <v>15700</v>
      </c>
      <c r="D7" s="23"/>
    </row>
    <row r="8" s="13" customFormat="1" ht="43.95" customHeight="1" spans="1:4">
      <c r="A8" s="24">
        <v>1</v>
      </c>
      <c r="B8" s="24" t="s">
        <v>2048</v>
      </c>
      <c r="C8" s="8">
        <v>15300</v>
      </c>
      <c r="D8" s="23"/>
    </row>
    <row r="9" s="13" customFormat="1" ht="25" customHeight="1" spans="1:4">
      <c r="A9" s="24">
        <v>2</v>
      </c>
      <c r="B9" s="24" t="s">
        <v>2049</v>
      </c>
      <c r="C9" s="8">
        <v>400</v>
      </c>
      <c r="D9" s="23"/>
    </row>
    <row r="10" s="13" customFormat="1" ht="25" customHeight="1" spans="1:4">
      <c r="A10" s="21" t="s">
        <v>2050</v>
      </c>
      <c r="B10" s="22"/>
      <c r="C10" s="20">
        <v>93300</v>
      </c>
      <c r="D10" s="23"/>
    </row>
    <row r="11" s="13" customFormat="1" ht="25" customHeight="1" spans="1:4">
      <c r="A11" s="21" t="s">
        <v>2051</v>
      </c>
      <c r="B11" s="22"/>
      <c r="C11" s="20">
        <v>93300</v>
      </c>
      <c r="D11" s="23"/>
    </row>
    <row r="12" s="13" customFormat="1" ht="25" customHeight="1" spans="1:4">
      <c r="A12" s="24">
        <v>1</v>
      </c>
      <c r="B12" s="24" t="s">
        <v>2052</v>
      </c>
      <c r="C12" s="8">
        <v>7600</v>
      </c>
      <c r="D12" s="23"/>
    </row>
    <row r="13" s="13" customFormat="1" ht="25" customHeight="1" spans="1:4">
      <c r="A13" s="24">
        <v>2</v>
      </c>
      <c r="B13" s="24" t="s">
        <v>2053</v>
      </c>
      <c r="C13" s="8">
        <v>5700</v>
      </c>
      <c r="D13" s="23"/>
    </row>
    <row r="14" s="13" customFormat="1" ht="25" customHeight="1" spans="1:4">
      <c r="A14" s="24">
        <v>3</v>
      </c>
      <c r="B14" s="24" t="s">
        <v>2054</v>
      </c>
      <c r="C14" s="8">
        <v>8500</v>
      </c>
      <c r="D14" s="23"/>
    </row>
    <row r="15" s="13" customFormat="1" ht="25" customHeight="1" spans="1:4">
      <c r="A15" s="24">
        <v>4</v>
      </c>
      <c r="B15" s="24" t="s">
        <v>2055</v>
      </c>
      <c r="C15" s="8">
        <v>8000</v>
      </c>
      <c r="D15" s="23"/>
    </row>
    <row r="16" s="13" customFormat="1" ht="33" customHeight="1" spans="1:4">
      <c r="A16" s="24">
        <v>5</v>
      </c>
      <c r="B16" s="24" t="s">
        <v>2056</v>
      </c>
      <c r="C16" s="8">
        <v>4300</v>
      </c>
      <c r="D16" s="23"/>
    </row>
    <row r="17" s="13" customFormat="1" ht="25" customHeight="1" spans="1:4">
      <c r="A17" s="24">
        <v>6</v>
      </c>
      <c r="B17" s="24" t="s">
        <v>2057</v>
      </c>
      <c r="C17" s="8">
        <v>2000</v>
      </c>
      <c r="D17" s="23"/>
    </row>
    <row r="18" s="13" customFormat="1" ht="25" customHeight="1" spans="1:4">
      <c r="A18" s="24">
        <v>7</v>
      </c>
      <c r="B18" s="24" t="s">
        <v>2058</v>
      </c>
      <c r="C18" s="8">
        <v>3000</v>
      </c>
      <c r="D18" s="23"/>
    </row>
    <row r="19" s="13" customFormat="1" ht="25" customHeight="1" spans="1:4">
      <c r="A19" s="24">
        <v>8</v>
      </c>
      <c r="B19" s="24" t="s">
        <v>2059</v>
      </c>
      <c r="C19" s="8">
        <v>9500</v>
      </c>
      <c r="D19" s="23"/>
    </row>
    <row r="20" s="13" customFormat="1" ht="25" customHeight="1" spans="1:4">
      <c r="A20" s="24">
        <v>9</v>
      </c>
      <c r="B20" s="24" t="s">
        <v>2060</v>
      </c>
      <c r="C20" s="8">
        <v>3500</v>
      </c>
      <c r="D20" s="23"/>
    </row>
    <row r="21" s="13" customFormat="1" ht="25" customHeight="1" spans="1:4">
      <c r="A21" s="24">
        <v>10</v>
      </c>
      <c r="B21" s="24" t="s">
        <v>2061</v>
      </c>
      <c r="C21" s="8">
        <v>4800</v>
      </c>
      <c r="D21" s="23"/>
    </row>
    <row r="22" s="13" customFormat="1" ht="25" customHeight="1" spans="1:4">
      <c r="A22" s="24">
        <v>11</v>
      </c>
      <c r="B22" s="24" t="s">
        <v>2062</v>
      </c>
      <c r="C22" s="8">
        <v>21100</v>
      </c>
      <c r="D22" s="23"/>
    </row>
    <row r="23" s="13" customFormat="1" ht="25" customHeight="1" spans="1:4">
      <c r="A23" s="24">
        <v>12</v>
      </c>
      <c r="B23" s="24" t="s">
        <v>2063</v>
      </c>
      <c r="C23" s="8">
        <v>8000</v>
      </c>
      <c r="D23" s="23"/>
    </row>
    <row r="24" s="13" customFormat="1" ht="25" customHeight="1" spans="1:4">
      <c r="A24" s="24">
        <v>13</v>
      </c>
      <c r="B24" s="24" t="s">
        <v>2064</v>
      </c>
      <c r="C24" s="8">
        <v>1350</v>
      </c>
      <c r="D24" s="23"/>
    </row>
    <row r="25" s="13" customFormat="1" ht="25" customHeight="1" spans="1:4">
      <c r="A25" s="24">
        <v>14</v>
      </c>
      <c r="B25" s="24" t="s">
        <v>2065</v>
      </c>
      <c r="C25" s="8">
        <v>300</v>
      </c>
      <c r="D25" s="23"/>
    </row>
    <row r="26" spans="1:4">
      <c r="A26" s="24">
        <v>15</v>
      </c>
      <c r="B26" s="24" t="s">
        <v>2066</v>
      </c>
      <c r="C26" s="8">
        <v>250</v>
      </c>
      <c r="D26" s="25"/>
    </row>
    <row r="27" spans="1:4">
      <c r="A27" s="24">
        <v>16</v>
      </c>
      <c r="B27" s="24" t="s">
        <v>2067</v>
      </c>
      <c r="C27" s="8">
        <v>1100</v>
      </c>
      <c r="D27" s="25"/>
    </row>
    <row r="28" spans="1:4">
      <c r="A28" s="24">
        <v>17</v>
      </c>
      <c r="B28" s="24" t="s">
        <v>2068</v>
      </c>
      <c r="C28" s="8">
        <v>100</v>
      </c>
      <c r="D28" s="25"/>
    </row>
    <row r="29" spans="1:4">
      <c r="A29" s="24">
        <v>18</v>
      </c>
      <c r="B29" s="24" t="s">
        <v>2069</v>
      </c>
      <c r="C29" s="8">
        <v>100</v>
      </c>
      <c r="D29" s="25"/>
    </row>
    <row r="30" spans="1:4">
      <c r="A30" s="24">
        <v>19</v>
      </c>
      <c r="B30" s="24" t="s">
        <v>2070</v>
      </c>
      <c r="C30" s="8">
        <v>450</v>
      </c>
      <c r="D30" s="25"/>
    </row>
    <row r="31" spans="1:4">
      <c r="A31" s="24">
        <v>20</v>
      </c>
      <c r="B31" s="24" t="s">
        <v>2064</v>
      </c>
      <c r="C31" s="8">
        <v>3650</v>
      </c>
      <c r="D31" s="25"/>
    </row>
  </sheetData>
  <mergeCells count="6">
    <mergeCell ref="A1:D1"/>
    <mergeCell ref="A4:B4"/>
    <mergeCell ref="A5:B5"/>
    <mergeCell ref="A7:B7"/>
    <mergeCell ref="A10:B10"/>
    <mergeCell ref="A11:B11"/>
  </mergeCells>
  <printOptions horizontalCentered="1"/>
  <pageMargins left="0.357638888888889" right="0.357638888888889" top="0.802777777777778" bottom="0.409027777777778" header="0.5" footer="0.5"/>
  <pageSetup paperSize="9" fitToHeight="0" orientation="portrait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10"/>
  <sheetViews>
    <sheetView workbookViewId="0">
      <selection activeCell="D19" sqref="D19"/>
    </sheetView>
  </sheetViews>
  <sheetFormatPr defaultColWidth="8.8" defaultRowHeight="15.6" outlineLevelCol="6"/>
  <cols>
    <col min="1" max="1" width="10.7" style="1" customWidth="1"/>
    <col min="2" max="2" width="12.9" style="2" customWidth="1"/>
    <col min="3" max="3" width="17.8" style="3" customWidth="1"/>
    <col min="4" max="4" width="26.2" style="3" customWidth="1"/>
    <col min="5" max="5" width="16.2" style="3" customWidth="1"/>
    <col min="6" max="6" width="15.5" style="2" customWidth="1"/>
    <col min="7" max="7" width="13.5" style="2" customWidth="1"/>
    <col min="8" max="16384" width="8.8" style="2"/>
  </cols>
  <sheetData>
    <row r="1" ht="43" customHeight="1" spans="1:7">
      <c r="A1" s="4" t="s">
        <v>2071</v>
      </c>
      <c r="B1" s="4"/>
      <c r="C1" s="4"/>
      <c r="D1" s="4"/>
      <c r="E1" s="4"/>
      <c r="F1" s="4"/>
      <c r="G1" s="4"/>
    </row>
    <row r="2" ht="22" customHeight="1" spans="1:7">
      <c r="A2" s="5"/>
      <c r="B2" s="5"/>
      <c r="C2" s="5"/>
      <c r="D2" s="5"/>
      <c r="E2" s="5"/>
      <c r="F2" s="5"/>
      <c r="G2" s="6" t="s">
        <v>136</v>
      </c>
    </row>
    <row r="3" ht="24" customHeight="1" spans="1:7">
      <c r="A3" s="7"/>
      <c r="B3" s="8" t="s">
        <v>1951</v>
      </c>
      <c r="C3" s="8" t="s">
        <v>2072</v>
      </c>
      <c r="D3" s="8" t="s">
        <v>2073</v>
      </c>
      <c r="E3" s="9"/>
      <c r="F3" s="9"/>
      <c r="G3" s="8" t="s">
        <v>2074</v>
      </c>
    </row>
    <row r="4" ht="36" customHeight="1" spans="1:7">
      <c r="A4" s="7"/>
      <c r="B4" s="9"/>
      <c r="C4" s="9" t="s">
        <v>2075</v>
      </c>
      <c r="D4" s="8" t="s">
        <v>1637</v>
      </c>
      <c r="E4" s="8" t="s">
        <v>2076</v>
      </c>
      <c r="F4" s="8" t="s">
        <v>2077</v>
      </c>
      <c r="G4" s="9" t="s">
        <v>2075</v>
      </c>
    </row>
    <row r="5" ht="27" customHeight="1" spans="1:7">
      <c r="A5" s="10" t="s">
        <v>36</v>
      </c>
      <c r="B5" s="11">
        <f>C5+D5+G5</f>
        <v>1692</v>
      </c>
      <c r="C5" s="11">
        <v>0</v>
      </c>
      <c r="D5" s="11">
        <f>E5+F5</f>
        <v>937</v>
      </c>
      <c r="E5" s="12">
        <v>78</v>
      </c>
      <c r="F5" s="12">
        <v>859</v>
      </c>
      <c r="G5" s="12">
        <v>755</v>
      </c>
    </row>
    <row r="6" ht="27" customHeight="1" spans="1:7">
      <c r="A6" s="10" t="s">
        <v>38</v>
      </c>
      <c r="B6" s="11">
        <f>C6+D6+G6</f>
        <v>1652</v>
      </c>
      <c r="C6" s="11">
        <v>0</v>
      </c>
      <c r="D6" s="11">
        <f>E6+F6</f>
        <v>903</v>
      </c>
      <c r="E6" s="12">
        <v>75</v>
      </c>
      <c r="F6" s="12">
        <v>828</v>
      </c>
      <c r="G6" s="12">
        <v>749</v>
      </c>
    </row>
    <row r="10" spans="1:7">
      <c r="D10" s="2"/>
    </row>
  </sheetData>
  <mergeCells count="6">
    <mergeCell ref="A1:G1"/>
    <mergeCell ref="D3:F3"/>
    <mergeCell ref="A3:A4"/>
    <mergeCell ref="B3:B4"/>
    <mergeCell ref="C3:C4"/>
    <mergeCell ref="G3:G4"/>
  </mergeCells>
  <printOptions horizontalCentered="1"/>
  <pageMargins left="0.357638888888889" right="0.357638888888889" top="1" bottom="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0"/>
  <sheetViews>
    <sheetView showGridLines="0" showZeros="0" topLeftCell="A7" workbookViewId="0">
      <selection activeCell="E24" sqref="E24"/>
    </sheetView>
  </sheetViews>
  <sheetFormatPr defaultColWidth="9.125" defaultRowHeight="15.6" outlineLevelCol="6"/>
  <cols>
    <col min="1" max="1" width="28.625" style="76" customWidth="1"/>
    <col min="2" max="2" width="19.5" style="77" customWidth="1"/>
    <col min="3" max="3" width="19.5" style="76" hidden="1" customWidth="1"/>
    <col min="4" max="4" width="19.5" style="76" customWidth="1"/>
    <col min="5" max="5" width="19.5" style="77" customWidth="1"/>
    <col min="6" max="7" width="19.5" style="256" customWidth="1"/>
    <col min="8" max="16384" width="9.125" style="76"/>
  </cols>
  <sheetData>
    <row r="1" ht="12.95" customHeight="1" spans="1:7">
      <c r="G1" s="257"/>
    </row>
    <row r="2" ht="21" customHeight="1" spans="1:7">
      <c r="A2" s="154" t="s">
        <v>99</v>
      </c>
      <c r="B2" s="154"/>
      <c r="C2" s="154"/>
      <c r="D2" s="154"/>
      <c r="E2" s="154"/>
      <c r="F2" s="154"/>
      <c r="G2" s="154"/>
    </row>
    <row r="3" ht="17.1" customHeight="1" spans="1:7">
      <c r="A3" s="158"/>
      <c r="B3" s="158"/>
      <c r="C3" s="158"/>
      <c r="D3" s="158"/>
      <c r="F3" s="258"/>
      <c r="G3" s="259" t="s">
        <v>100</v>
      </c>
    </row>
    <row r="4" s="255" customFormat="1" ht="21" customHeight="1" spans="1:7">
      <c r="A4" s="99" t="s">
        <v>101</v>
      </c>
      <c r="B4" s="99" t="s">
        <v>102</v>
      </c>
      <c r="C4" s="99" t="s">
        <v>103</v>
      </c>
      <c r="D4" s="99" t="s">
        <v>104</v>
      </c>
      <c r="E4" s="99" t="s">
        <v>105</v>
      </c>
      <c r="F4" s="260" t="s">
        <v>106</v>
      </c>
      <c r="G4" s="260" t="s">
        <v>107</v>
      </c>
    </row>
    <row r="5" s="152" customFormat="1" ht="17" customHeight="1" spans="1:7">
      <c r="A5" s="261" t="s">
        <v>108</v>
      </c>
      <c r="B5" s="88">
        <f>SUM(B6:B18)</f>
        <v>112376</v>
      </c>
      <c r="C5" s="88">
        <f>SUM(C6:C18)</f>
        <v>173000</v>
      </c>
      <c r="D5" s="88">
        <f>SUM(D6:D18)</f>
        <v>165100</v>
      </c>
      <c r="E5" s="88">
        <f>SUM(E6:E18)</f>
        <v>163110</v>
      </c>
      <c r="F5" s="262">
        <f>B5/D5*100</f>
        <v>68.0654149000606</v>
      </c>
      <c r="G5" s="262">
        <f>B5/E5*100</f>
        <v>68.8958371651033</v>
      </c>
    </row>
    <row r="6" ht="17" customHeight="1" spans="1:7">
      <c r="A6" s="253" t="s">
        <v>109</v>
      </c>
      <c r="B6" s="90">
        <v>28391</v>
      </c>
      <c r="C6" s="90">
        <v>62150</v>
      </c>
      <c r="D6" s="90">
        <v>62150</v>
      </c>
      <c r="E6" s="90">
        <v>58402</v>
      </c>
      <c r="F6" s="263">
        <f>B6/D6*100</f>
        <v>45.6814159292035</v>
      </c>
      <c r="G6" s="263">
        <f t="shared" ref="G5:G30" si="0">B6/E6*100</f>
        <v>48.6130611965344</v>
      </c>
    </row>
    <row r="7" ht="17" customHeight="1" spans="1:7">
      <c r="A7" s="253" t="s">
        <v>110</v>
      </c>
      <c r="B7" s="90">
        <v>5179</v>
      </c>
      <c r="C7" s="90">
        <v>3900</v>
      </c>
      <c r="D7" s="90">
        <v>3900</v>
      </c>
      <c r="E7" s="90">
        <v>3473</v>
      </c>
      <c r="F7" s="263">
        <f>B7/D7*100</f>
        <v>132.794871794872</v>
      </c>
      <c r="G7" s="263">
        <f t="shared" si="0"/>
        <v>149.121796717535</v>
      </c>
    </row>
    <row r="8" ht="17" customHeight="1" spans="1:7">
      <c r="A8" s="253" t="s">
        <v>111</v>
      </c>
      <c r="B8" s="90">
        <v>1445</v>
      </c>
      <c r="C8" s="90">
        <v>1800</v>
      </c>
      <c r="D8" s="90">
        <v>1800</v>
      </c>
      <c r="E8" s="90">
        <v>1562</v>
      </c>
      <c r="F8" s="263">
        <f t="shared" ref="F6:F30" si="1">B8/D8*100</f>
        <v>80.2777777777778</v>
      </c>
      <c r="G8" s="263">
        <f t="shared" si="0"/>
        <v>92.5096030729834</v>
      </c>
    </row>
    <row r="9" ht="17" customHeight="1" spans="1:7">
      <c r="A9" s="253" t="s">
        <v>112</v>
      </c>
      <c r="B9" s="90">
        <v>1209</v>
      </c>
      <c r="C9" s="90">
        <v>1600</v>
      </c>
      <c r="D9" s="90">
        <v>1600</v>
      </c>
      <c r="E9" s="90">
        <v>1174</v>
      </c>
      <c r="F9" s="263">
        <f t="shared" si="1"/>
        <v>75.5625</v>
      </c>
      <c r="G9" s="263">
        <f t="shared" si="0"/>
        <v>102.981260647359</v>
      </c>
    </row>
    <row r="10" ht="17" customHeight="1" spans="1:7">
      <c r="A10" s="253" t="s">
        <v>113</v>
      </c>
      <c r="B10" s="90">
        <v>4416</v>
      </c>
      <c r="C10" s="90">
        <v>8300</v>
      </c>
      <c r="D10" s="90">
        <v>8300</v>
      </c>
      <c r="E10" s="90">
        <v>7824</v>
      </c>
      <c r="F10" s="263">
        <f t="shared" si="1"/>
        <v>53.2048192771084</v>
      </c>
      <c r="G10" s="263">
        <f t="shared" si="0"/>
        <v>56.441717791411</v>
      </c>
    </row>
    <row r="11" ht="17" customHeight="1" spans="1:7">
      <c r="A11" s="253" t="s">
        <v>114</v>
      </c>
      <c r="B11" s="90">
        <v>4523</v>
      </c>
      <c r="C11" s="90">
        <v>8500</v>
      </c>
      <c r="D11" s="90">
        <v>8500</v>
      </c>
      <c r="E11" s="90">
        <v>7698</v>
      </c>
      <c r="F11" s="263">
        <f t="shared" si="1"/>
        <v>53.2117647058824</v>
      </c>
      <c r="G11" s="263">
        <f t="shared" si="0"/>
        <v>58.7555209145233</v>
      </c>
    </row>
    <row r="12" ht="17" customHeight="1" spans="1:7">
      <c r="A12" s="253" t="s">
        <v>115</v>
      </c>
      <c r="B12" s="90">
        <v>1763</v>
      </c>
      <c r="C12" s="90">
        <v>2500</v>
      </c>
      <c r="D12" s="90">
        <v>2500</v>
      </c>
      <c r="E12" s="90">
        <v>2275</v>
      </c>
      <c r="F12" s="263">
        <f t="shared" si="1"/>
        <v>70.52</v>
      </c>
      <c r="G12" s="263">
        <f t="shared" si="0"/>
        <v>77.4945054945055</v>
      </c>
    </row>
    <row r="13" ht="17" customHeight="1" spans="1:7">
      <c r="A13" s="253" t="s">
        <v>116</v>
      </c>
      <c r="B13" s="90">
        <v>2207</v>
      </c>
      <c r="C13" s="90">
        <v>2100</v>
      </c>
      <c r="D13" s="90">
        <v>2100</v>
      </c>
      <c r="E13" s="90">
        <v>1961</v>
      </c>
      <c r="F13" s="263">
        <f t="shared" si="1"/>
        <v>105.095238095238</v>
      </c>
      <c r="G13" s="263">
        <f t="shared" si="0"/>
        <v>112.54462009179</v>
      </c>
    </row>
    <row r="14" ht="17" customHeight="1" spans="1:7">
      <c r="A14" s="253" t="s">
        <v>117</v>
      </c>
      <c r="B14" s="90">
        <v>33829</v>
      </c>
      <c r="C14" s="90">
        <v>40100</v>
      </c>
      <c r="D14" s="90">
        <f>40100-7900</f>
        <v>32200</v>
      </c>
      <c r="E14" s="90">
        <v>61277</v>
      </c>
      <c r="F14" s="263">
        <f t="shared" si="1"/>
        <v>105.05900621118</v>
      </c>
      <c r="G14" s="263">
        <f t="shared" si="0"/>
        <v>55.206684400346</v>
      </c>
    </row>
    <row r="15" ht="17" customHeight="1" spans="1:7">
      <c r="A15" s="253" t="s">
        <v>118</v>
      </c>
      <c r="B15" s="90">
        <v>1812</v>
      </c>
      <c r="C15" s="90">
        <v>2400</v>
      </c>
      <c r="D15" s="90">
        <v>2400</v>
      </c>
      <c r="E15" s="90">
        <v>2434</v>
      </c>
      <c r="F15" s="263">
        <f t="shared" si="1"/>
        <v>75.5</v>
      </c>
      <c r="G15" s="263">
        <f t="shared" si="0"/>
        <v>74.4453574363188</v>
      </c>
    </row>
    <row r="16" ht="17" customHeight="1" spans="1:7">
      <c r="A16" s="253" t="s">
        <v>119</v>
      </c>
      <c r="B16" s="90">
        <v>14430</v>
      </c>
      <c r="C16" s="90">
        <v>20800</v>
      </c>
      <c r="D16" s="90">
        <v>20800</v>
      </c>
      <c r="E16" s="90">
        <v>2616</v>
      </c>
      <c r="F16" s="263">
        <f t="shared" si="1"/>
        <v>69.375</v>
      </c>
      <c r="G16" s="263">
        <f t="shared" si="0"/>
        <v>551.605504587156</v>
      </c>
    </row>
    <row r="17" ht="17" customHeight="1" spans="1:7">
      <c r="A17" s="253" t="s">
        <v>120</v>
      </c>
      <c r="B17" s="90">
        <v>12975</v>
      </c>
      <c r="C17" s="90">
        <v>18500</v>
      </c>
      <c r="D17" s="90">
        <v>18500</v>
      </c>
      <c r="E17" s="90">
        <v>12185</v>
      </c>
      <c r="F17" s="263">
        <f t="shared" si="1"/>
        <v>70.1351351351351</v>
      </c>
      <c r="G17" s="263">
        <f t="shared" si="0"/>
        <v>106.483381206401</v>
      </c>
    </row>
    <row r="18" ht="17" customHeight="1" spans="1:7">
      <c r="A18" s="253" t="s">
        <v>121</v>
      </c>
      <c r="B18" s="90">
        <v>197</v>
      </c>
      <c r="C18" s="90">
        <v>350</v>
      </c>
      <c r="D18" s="90">
        <v>350</v>
      </c>
      <c r="E18" s="90">
        <v>229</v>
      </c>
      <c r="F18" s="263">
        <f t="shared" si="1"/>
        <v>56.2857142857143</v>
      </c>
      <c r="G18" s="263">
        <f t="shared" si="0"/>
        <v>86.0262008733624</v>
      </c>
    </row>
    <row r="19" s="152" customFormat="1" ht="17" customHeight="1" spans="1:7">
      <c r="A19" s="261" t="s">
        <v>122</v>
      </c>
      <c r="B19" s="88">
        <f>SUM(B20:B26)</f>
        <v>68346</v>
      </c>
      <c r="C19" s="88">
        <f>SUM(C20:C26)</f>
        <v>39300</v>
      </c>
      <c r="D19" s="88">
        <f>SUM(D20:D26)</f>
        <v>39300</v>
      </c>
      <c r="E19" s="88">
        <f>SUM(E20:E26)</f>
        <v>37265</v>
      </c>
      <c r="F19" s="262">
        <f t="shared" si="1"/>
        <v>173.908396946565</v>
      </c>
      <c r="G19" s="262">
        <f t="shared" si="0"/>
        <v>183.405340131491</v>
      </c>
    </row>
    <row r="20" ht="17" customHeight="1" spans="1:7">
      <c r="A20" s="253" t="s">
        <v>123</v>
      </c>
      <c r="B20" s="90">
        <v>8602</v>
      </c>
      <c r="C20" s="90">
        <v>11020</v>
      </c>
      <c r="D20" s="90">
        <v>11020</v>
      </c>
      <c r="E20" s="90">
        <v>9694</v>
      </c>
      <c r="F20" s="263">
        <f t="shared" si="1"/>
        <v>78.0580762250454</v>
      </c>
      <c r="G20" s="263">
        <f t="shared" si="0"/>
        <v>88.7353001856819</v>
      </c>
    </row>
    <row r="21" ht="17" customHeight="1" spans="1:7">
      <c r="A21" s="253" t="s">
        <v>124</v>
      </c>
      <c r="B21" s="90">
        <v>5054</v>
      </c>
      <c r="C21" s="90">
        <v>5500</v>
      </c>
      <c r="D21" s="90">
        <v>5500</v>
      </c>
      <c r="E21" s="90">
        <v>4923</v>
      </c>
      <c r="F21" s="263">
        <f t="shared" si="1"/>
        <v>91.8909090909091</v>
      </c>
      <c r="G21" s="263">
        <f t="shared" si="0"/>
        <v>102.660979077798</v>
      </c>
    </row>
    <row r="22" ht="17" customHeight="1" spans="1:7">
      <c r="A22" s="253" t="s">
        <v>125</v>
      </c>
      <c r="B22" s="90">
        <v>8249</v>
      </c>
      <c r="C22" s="90">
        <v>9400</v>
      </c>
      <c r="D22" s="90">
        <v>9400</v>
      </c>
      <c r="E22" s="90">
        <v>12049</v>
      </c>
      <c r="F22" s="263">
        <f t="shared" si="1"/>
        <v>87.7553191489362</v>
      </c>
      <c r="G22" s="263">
        <f t="shared" si="0"/>
        <v>68.4621130384264</v>
      </c>
    </row>
    <row r="23" ht="17" customHeight="1" spans="1:7">
      <c r="A23" s="253" t="s">
        <v>126</v>
      </c>
      <c r="B23" s="90">
        <v>36055</v>
      </c>
      <c r="C23" s="90">
        <v>7500</v>
      </c>
      <c r="D23" s="90">
        <v>7500</v>
      </c>
      <c r="E23" s="90">
        <v>6639</v>
      </c>
      <c r="F23" s="263">
        <f t="shared" si="1"/>
        <v>480.733333333333</v>
      </c>
      <c r="G23" s="263">
        <f t="shared" si="0"/>
        <v>543.078776924236</v>
      </c>
    </row>
    <row r="24" ht="17" customHeight="1" spans="1:7">
      <c r="A24" s="253" t="s">
        <v>127</v>
      </c>
      <c r="B24" s="90">
        <v>1296</v>
      </c>
      <c r="C24" s="90">
        <v>1060</v>
      </c>
      <c r="D24" s="90">
        <v>1060</v>
      </c>
      <c r="E24" s="90">
        <v>198</v>
      </c>
      <c r="F24" s="263">
        <f t="shared" si="1"/>
        <v>122.264150943396</v>
      </c>
      <c r="G24" s="263">
        <f t="shared" si="0"/>
        <v>654.545454545455</v>
      </c>
    </row>
    <row r="25" ht="17" customHeight="1" spans="1:7">
      <c r="A25" s="253" t="s">
        <v>128</v>
      </c>
      <c r="B25" s="90">
        <v>6996</v>
      </c>
      <c r="C25" s="90">
        <v>4700</v>
      </c>
      <c r="D25" s="90">
        <v>4700</v>
      </c>
      <c r="E25" s="90">
        <v>1905</v>
      </c>
      <c r="F25" s="263">
        <f t="shared" si="1"/>
        <v>148.851063829787</v>
      </c>
      <c r="G25" s="263">
        <f t="shared" si="0"/>
        <v>367.244094488189</v>
      </c>
    </row>
    <row r="26" ht="17" customHeight="1" spans="1:7">
      <c r="A26" s="253" t="s">
        <v>129</v>
      </c>
      <c r="B26" s="90">
        <v>2094</v>
      </c>
      <c r="C26" s="90">
        <v>120</v>
      </c>
      <c r="D26" s="90">
        <v>120</v>
      </c>
      <c r="E26" s="90">
        <v>1857</v>
      </c>
      <c r="F26" s="263">
        <f t="shared" si="1"/>
        <v>1745</v>
      </c>
      <c r="G26" s="263">
        <f t="shared" si="0"/>
        <v>112.762520193861</v>
      </c>
    </row>
    <row r="27" s="152" customFormat="1" ht="17" customHeight="1" spans="1:7">
      <c r="A27" s="104" t="s">
        <v>130</v>
      </c>
      <c r="B27" s="88">
        <f>B19+B5</f>
        <v>180722</v>
      </c>
      <c r="C27" s="88">
        <f>C19+C5</f>
        <v>212300</v>
      </c>
      <c r="D27" s="88">
        <f>D19+D5</f>
        <v>204400</v>
      </c>
      <c r="E27" s="88">
        <f>E19+E5</f>
        <v>200375</v>
      </c>
      <c r="F27" s="262">
        <f t="shared" si="1"/>
        <v>88.4158512720157</v>
      </c>
      <c r="G27" s="262">
        <f t="shared" si="0"/>
        <v>90.191890205864</v>
      </c>
    </row>
    <row r="28" s="152" customFormat="1" ht="17" customHeight="1" spans="1:7">
      <c r="A28" s="261" t="s">
        <v>131</v>
      </c>
      <c r="B28" s="88">
        <v>54842</v>
      </c>
      <c r="C28" s="88">
        <v>94950</v>
      </c>
      <c r="D28" s="88">
        <v>94950</v>
      </c>
      <c r="E28" s="88">
        <v>86927</v>
      </c>
      <c r="F28" s="262">
        <f t="shared" si="1"/>
        <v>57.7588204318062</v>
      </c>
      <c r="G28" s="262">
        <f t="shared" si="0"/>
        <v>63.0897189595868</v>
      </c>
    </row>
    <row r="29" s="152" customFormat="1" ht="17" customHeight="1" spans="1:7">
      <c r="A29" s="261" t="s">
        <v>132</v>
      </c>
      <c r="B29" s="88">
        <v>16264</v>
      </c>
      <c r="C29" s="88">
        <v>24750</v>
      </c>
      <c r="D29" s="88">
        <v>24750</v>
      </c>
      <c r="E29" s="88">
        <v>20937</v>
      </c>
      <c r="F29" s="262">
        <f t="shared" si="1"/>
        <v>65.7131313131313</v>
      </c>
      <c r="G29" s="262">
        <f t="shared" si="0"/>
        <v>77.6806610307112</v>
      </c>
    </row>
    <row r="30" s="152" customFormat="1" ht="17" customHeight="1" spans="1:7">
      <c r="A30" s="261" t="s">
        <v>133</v>
      </c>
      <c r="B30" s="88">
        <f>B27+B28+B29</f>
        <v>251828</v>
      </c>
      <c r="C30" s="88">
        <f>C27+C28+C29</f>
        <v>332000</v>
      </c>
      <c r="D30" s="88">
        <f>D27+D28+D29</f>
        <v>324100</v>
      </c>
      <c r="E30" s="88">
        <f>E27+E28+E29</f>
        <v>308239</v>
      </c>
      <c r="F30" s="262">
        <f t="shared" si="1"/>
        <v>77.7007096575131</v>
      </c>
      <c r="G30" s="262">
        <f t="shared" si="0"/>
        <v>81.6989414058571</v>
      </c>
    </row>
  </sheetData>
  <mergeCells count="2">
    <mergeCell ref="A2:G2"/>
    <mergeCell ref="A3:B3"/>
  </mergeCells>
  <printOptions horizontalCentered="1"/>
  <pageMargins left="0.668055555555556" right="0.313888888888889" top="0.354166666666667" bottom="0.15625" header="0.313888888888889" footer="0.313888888888889"/>
  <pageSetup paperSize="9" firstPageNumber="0" pageOrder="overThenDown" orientation="landscape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1"/>
  <sheetViews>
    <sheetView topLeftCell="A424" workbookViewId="0">
      <selection activeCell="A435" sqref="$A435:$XFD435"/>
    </sheetView>
  </sheetViews>
  <sheetFormatPr defaultColWidth="9" defaultRowHeight="15.6"/>
  <cols>
    <col min="1" max="1" width="5.375" customWidth="1"/>
    <col min="2" max="2" width="9" customWidth="1"/>
    <col min="3" max="3" width="46" style="76" customWidth="1"/>
    <col min="4" max="4" width="17.25" style="238" customWidth="1"/>
    <col min="5" max="7" width="17.25" style="76" customWidth="1"/>
    <col min="8" max="8" width="9" style="76"/>
    <col min="9" max="9" width="10.375" style="76"/>
    <col min="10" max="16383" width="9" style="76"/>
  </cols>
  <sheetData>
    <row r="1" spans="1:10">
      <c r="G1" s="239" t="s">
        <v>134</v>
      </c>
    </row>
    <row r="2" s="76" customFormat="1" ht="27" customHeight="1" spans="1:10">
      <c r="A2" s="213" t="s">
        <v>135</v>
      </c>
      <c r="B2" s="213"/>
      <c r="C2" s="214"/>
      <c r="D2" s="240"/>
      <c r="E2" s="214"/>
      <c r="F2" s="214"/>
      <c r="G2" s="214"/>
    </row>
    <row r="3" s="76" customFormat="1" spans="1:10">
      <c r="A3"/>
      <c r="B3"/>
      <c r="D3" s="238"/>
      <c r="G3" s="216" t="s">
        <v>136</v>
      </c>
    </row>
    <row r="4" s="76" customFormat="1" ht="20" customHeight="1" spans="1:10">
      <c r="A4" s="241"/>
      <c r="B4" s="242" t="s">
        <v>137</v>
      </c>
      <c r="C4" s="242" t="s">
        <v>138</v>
      </c>
      <c r="D4" s="243" t="s">
        <v>36</v>
      </c>
      <c r="E4" s="244" t="s">
        <v>139</v>
      </c>
      <c r="F4" s="244" t="s">
        <v>140</v>
      </c>
      <c r="G4" s="221" t="s">
        <v>141</v>
      </c>
    </row>
    <row r="5" s="76" customFormat="1" spans="1:10">
      <c r="A5" s="245"/>
      <c r="B5" s="246"/>
      <c r="C5" s="242" t="s">
        <v>142</v>
      </c>
      <c r="D5" s="247">
        <f>SUM(D6,D106,D111,D137,D169,D186,D222,D288,D330,D351,D367,D434,D449,D466,D474,D482,D495,D507,D514,D535,D538,D534)</f>
        <v>665450.587</v>
      </c>
      <c r="E5" s="248">
        <f>SUM(E6,E106,E111,E137,E169,E186,E222,E288,E330,E351,E367,E434,E449,E466,E474,E482,E495,E507,E514,E535,E538,E534)</f>
        <v>614905</v>
      </c>
      <c r="F5" s="247">
        <f>SUM(F6,F106,F111,F137,F169,F186,F222,F288,F330,F351,F367,F434,F449,F466,F474,F482,F495,F507,F514,F535,F538,F534)</f>
        <v>634394</v>
      </c>
      <c r="G5" s="226"/>
    </row>
    <row r="6" s="76" customFormat="1" spans="1:10">
      <c r="A6" s="245">
        <f t="shared" ref="A6:A69" si="0">LEN(B6)</f>
        <v>3</v>
      </c>
      <c r="B6" s="246">
        <v>201</v>
      </c>
      <c r="C6" s="233" t="s">
        <v>143</v>
      </c>
      <c r="D6" s="247">
        <v>66138.91</v>
      </c>
      <c r="E6" s="248">
        <v>60449.7</v>
      </c>
      <c r="F6" s="249">
        <f>_xlfn.XLOOKUP(B6,'[3]L02'!$A:$A,'[3]L02'!$C:$C,0)</f>
        <v>58925</v>
      </c>
      <c r="G6" s="226"/>
      <c r="I6" s="76">
        <f>_xlfn.XLOOKUP(B6,'3、一般公共预算支出决算表 '!B:B,'3、一般公共预算支出决算表 '!D:D,0)</f>
        <v>66138.91</v>
      </c>
      <c r="J6" s="76">
        <f t="shared" ref="J6:J69" si="1">D6-I6</f>
        <v>0</v>
      </c>
    </row>
    <row r="7" s="76" customFormat="1" spans="1:10">
      <c r="A7" s="245">
        <f t="shared" si="0"/>
        <v>5</v>
      </c>
      <c r="B7" s="246">
        <v>20101</v>
      </c>
      <c r="C7" s="250" t="s">
        <v>144</v>
      </c>
      <c r="D7" s="247">
        <v>1008.68</v>
      </c>
      <c r="E7" s="248">
        <v>947.86</v>
      </c>
      <c r="F7" s="249">
        <f>_xlfn.XLOOKUP(B7,'[3]L02'!$A:$A,'[3]L02'!$C:$C,0)</f>
        <v>1379</v>
      </c>
      <c r="G7" s="226"/>
      <c r="I7" s="76">
        <f>_xlfn.XLOOKUP(B7,'3、一般公共预算支出决算表 '!B:B,'3、一般公共预算支出决算表 '!D:D,0)</f>
        <v>1008.68</v>
      </c>
      <c r="J7" s="76">
        <f t="shared" si="1"/>
        <v>0</v>
      </c>
    </row>
    <row r="8" s="76" customFormat="1" spans="1:10">
      <c r="A8" s="245">
        <f t="shared" si="0"/>
        <v>7</v>
      </c>
      <c r="B8" s="246">
        <v>2010101</v>
      </c>
      <c r="C8" s="246" t="s">
        <v>145</v>
      </c>
      <c r="D8" s="247">
        <v>699.4</v>
      </c>
      <c r="E8" s="248">
        <v>638.88</v>
      </c>
      <c r="F8" s="249">
        <f>_xlfn.XLOOKUP(B8,'[3]L02'!$A:$A,'[3]L02'!$C:$C,0)</f>
        <v>939</v>
      </c>
      <c r="G8" s="226"/>
      <c r="I8" s="76">
        <f>_xlfn.XLOOKUP(B8,'3、一般公共预算支出决算表 '!B:B,'3、一般公共预算支出决算表 '!D:D,0)</f>
        <v>699.4</v>
      </c>
      <c r="J8" s="76">
        <f t="shared" si="1"/>
        <v>0</v>
      </c>
    </row>
    <row r="9" s="76" customFormat="1" spans="1:10">
      <c r="A9" s="245">
        <f t="shared" si="0"/>
        <v>7</v>
      </c>
      <c r="B9" s="246">
        <v>2010102</v>
      </c>
      <c r="C9" s="246" t="s">
        <v>146</v>
      </c>
      <c r="D9" s="247">
        <v>75.2</v>
      </c>
      <c r="E9" s="248">
        <v>75.2</v>
      </c>
      <c r="F9" s="249">
        <f>_xlfn.XLOOKUP(B9,'[3]L02'!$A:$A,'[3]L02'!$C:$C,0)</f>
        <v>428</v>
      </c>
      <c r="G9" s="226"/>
      <c r="I9" s="76">
        <f>_xlfn.XLOOKUP(B9,'3、一般公共预算支出决算表 '!B:B,'3、一般公共预算支出决算表 '!D:D,0)</f>
        <v>75.2</v>
      </c>
      <c r="J9" s="76">
        <f t="shared" si="1"/>
        <v>0</v>
      </c>
    </row>
    <row r="10" s="76" customFormat="1" spans="1:10">
      <c r="A10" s="245">
        <f t="shared" si="0"/>
        <v>7</v>
      </c>
      <c r="B10" s="246">
        <v>2010104</v>
      </c>
      <c r="C10" s="246" t="s">
        <v>147</v>
      </c>
      <c r="D10" s="247">
        <v>100</v>
      </c>
      <c r="E10" s="248">
        <v>100</v>
      </c>
      <c r="F10" s="249">
        <f>_xlfn.XLOOKUP(B10,'[3]L02'!$A:$A,'[3]L02'!$C:$C,0)</f>
        <v>0</v>
      </c>
      <c r="G10" s="226"/>
      <c r="I10" s="76">
        <f>_xlfn.XLOOKUP(B10,'3、一般公共预算支出决算表 '!B:B,'3、一般公共预算支出决算表 '!D:D,0)</f>
        <v>100</v>
      </c>
      <c r="J10" s="76">
        <f t="shared" si="1"/>
        <v>0</v>
      </c>
    </row>
    <row r="11" s="76" customFormat="1" spans="1:10">
      <c r="A11" s="245">
        <f t="shared" si="0"/>
        <v>7</v>
      </c>
      <c r="B11" s="246">
        <v>2010107</v>
      </c>
      <c r="C11" s="246" t="s">
        <v>148</v>
      </c>
      <c r="D11" s="247">
        <v>134.08</v>
      </c>
      <c r="E11" s="248">
        <v>133.78</v>
      </c>
      <c r="F11" s="249">
        <f>_xlfn.XLOOKUP(B11,'[3]L02'!$A:$A,'[3]L02'!$C:$C,0)</f>
        <v>0</v>
      </c>
      <c r="G11" s="226"/>
      <c r="I11" s="76">
        <f>_xlfn.XLOOKUP(B11,'3、一般公共预算支出决算表 '!B:B,'3、一般公共预算支出决算表 '!D:D,0)</f>
        <v>134.08</v>
      </c>
      <c r="J11" s="76">
        <f t="shared" si="1"/>
        <v>0</v>
      </c>
    </row>
    <row r="12" s="76" customFormat="1" spans="1:10">
      <c r="A12" s="245">
        <f t="shared" si="0"/>
        <v>5</v>
      </c>
      <c r="B12" s="246">
        <v>20102</v>
      </c>
      <c r="C12" s="250" t="s">
        <v>149</v>
      </c>
      <c r="D12" s="247">
        <v>781.57</v>
      </c>
      <c r="E12" s="248">
        <v>781.85</v>
      </c>
      <c r="F12" s="249">
        <f>_xlfn.XLOOKUP(B12,'[3]L02'!$A:$A,'[3]L02'!$C:$C,0)</f>
        <v>674</v>
      </c>
      <c r="G12" s="226"/>
      <c r="I12" s="76">
        <f>_xlfn.XLOOKUP(B12,'3、一般公共预算支出决算表 '!B:B,'3、一般公共预算支出决算表 '!D:D,0)</f>
        <v>781.57</v>
      </c>
      <c r="J12" s="76">
        <f t="shared" si="1"/>
        <v>0</v>
      </c>
    </row>
    <row r="13" s="76" customFormat="1" spans="1:10">
      <c r="A13" s="245">
        <f t="shared" si="0"/>
        <v>7</v>
      </c>
      <c r="B13" s="246">
        <v>2010201</v>
      </c>
      <c r="C13" s="246" t="s">
        <v>145</v>
      </c>
      <c r="D13" s="247">
        <v>558.07</v>
      </c>
      <c r="E13" s="248">
        <v>558.35</v>
      </c>
      <c r="F13" s="249">
        <f>_xlfn.XLOOKUP(B13,'[3]L02'!$A:$A,'[3]L02'!$C:$C,0)</f>
        <v>498</v>
      </c>
      <c r="G13" s="226"/>
      <c r="I13" s="76">
        <f>_xlfn.XLOOKUP(B13,'3、一般公共预算支出决算表 '!B:B,'3、一般公共预算支出决算表 '!D:D,0)</f>
        <v>558.07</v>
      </c>
      <c r="J13" s="76">
        <f t="shared" si="1"/>
        <v>0</v>
      </c>
    </row>
    <row r="14" s="76" customFormat="1" spans="1:10">
      <c r="A14" s="245">
        <f t="shared" si="0"/>
        <v>7</v>
      </c>
      <c r="B14" s="246">
        <v>2010202</v>
      </c>
      <c r="C14" s="246" t="s">
        <v>146</v>
      </c>
      <c r="D14" s="247">
        <v>57.2</v>
      </c>
      <c r="E14" s="248">
        <v>57.2</v>
      </c>
      <c r="F14" s="249">
        <f>_xlfn.XLOOKUP(B14,'[3]L02'!$A:$A,'[3]L02'!$C:$C,0)</f>
        <v>160</v>
      </c>
      <c r="G14" s="226"/>
      <c r="I14" s="76">
        <f>_xlfn.XLOOKUP(B14,'3、一般公共预算支出决算表 '!B:B,'3、一般公共预算支出决算表 '!D:D,0)</f>
        <v>57.2</v>
      </c>
      <c r="J14" s="76">
        <f t="shared" si="1"/>
        <v>0</v>
      </c>
    </row>
    <row r="15" s="76" customFormat="1" spans="1:10">
      <c r="A15" s="245">
        <f t="shared" si="0"/>
        <v>7</v>
      </c>
      <c r="B15" s="246">
        <v>2010204</v>
      </c>
      <c r="C15" s="246" t="s">
        <v>150</v>
      </c>
      <c r="D15" s="247">
        <v>80</v>
      </c>
      <c r="E15" s="248">
        <v>80</v>
      </c>
      <c r="F15" s="249">
        <f>_xlfn.XLOOKUP(B15,'[3]L02'!$A:$A,'[3]L02'!$C:$C,0)</f>
        <v>11</v>
      </c>
      <c r="G15" s="226"/>
      <c r="I15" s="76">
        <f>_xlfn.XLOOKUP(B15,'3、一般公共预算支出决算表 '!B:B,'3、一般公共预算支出决算表 '!D:D,0)</f>
        <v>80</v>
      </c>
      <c r="J15" s="76">
        <f t="shared" si="1"/>
        <v>0</v>
      </c>
    </row>
    <row r="16" s="76" customFormat="1" spans="1:10">
      <c r="A16" s="245">
        <f t="shared" si="0"/>
        <v>7</v>
      </c>
      <c r="B16" s="246">
        <v>2010206</v>
      </c>
      <c r="C16" s="246" t="s">
        <v>151</v>
      </c>
      <c r="D16" s="247">
        <v>86.3</v>
      </c>
      <c r="E16" s="248">
        <v>86.3</v>
      </c>
      <c r="F16" s="249">
        <f>_xlfn.XLOOKUP(B16,'[3]L02'!$A:$A,'[3]L02'!$C:$C,0)</f>
        <v>0</v>
      </c>
      <c r="G16" s="226"/>
      <c r="I16" s="76">
        <f>_xlfn.XLOOKUP(B16,'3、一般公共预算支出决算表 '!B:B,'3、一般公共预算支出决算表 '!D:D,0)</f>
        <v>86.3</v>
      </c>
      <c r="J16" s="76">
        <f t="shared" si="1"/>
        <v>0</v>
      </c>
    </row>
    <row r="17" s="76" customFormat="1" spans="1:10">
      <c r="A17" s="245">
        <f t="shared" si="0"/>
        <v>7</v>
      </c>
      <c r="B17" s="246">
        <v>2010299</v>
      </c>
      <c r="C17" s="246" t="s">
        <v>152</v>
      </c>
      <c r="D17" s="247">
        <v>0</v>
      </c>
      <c r="E17" s="248">
        <v>0</v>
      </c>
      <c r="F17" s="249">
        <f>_xlfn.XLOOKUP(B17,'[3]L02'!$A:$A,'[3]L02'!$C:$C,0)</f>
        <v>5</v>
      </c>
      <c r="G17" s="226"/>
      <c r="I17" s="76">
        <f>_xlfn.XLOOKUP(B17,'3、一般公共预算支出决算表 '!B:B,'3、一般公共预算支出决算表 '!D:D,0)</f>
        <v>0</v>
      </c>
      <c r="J17" s="76">
        <f t="shared" si="1"/>
        <v>0</v>
      </c>
    </row>
    <row r="18" s="76" customFormat="1" spans="1:10">
      <c r="A18" s="245">
        <f t="shared" si="0"/>
        <v>5</v>
      </c>
      <c r="B18" s="246">
        <v>20103</v>
      </c>
      <c r="C18" s="250" t="s">
        <v>153</v>
      </c>
      <c r="D18" s="247">
        <v>38111.56</v>
      </c>
      <c r="E18" s="248">
        <v>35807.51</v>
      </c>
      <c r="F18" s="249">
        <f>_xlfn.XLOOKUP(B18,'[3]L02'!$A:$A,'[3]L02'!$C:$C,0)</f>
        <v>32183</v>
      </c>
      <c r="G18" s="226"/>
      <c r="I18" s="76">
        <f>_xlfn.XLOOKUP(B18,'3、一般公共预算支出决算表 '!B:B,'3、一般公共预算支出决算表 '!D:D,0)</f>
        <v>37513.56</v>
      </c>
      <c r="J18" s="76">
        <f t="shared" si="1"/>
        <v>598</v>
      </c>
    </row>
    <row r="19" s="76" customFormat="1" spans="1:10">
      <c r="A19" s="245">
        <f t="shared" si="0"/>
        <v>7</v>
      </c>
      <c r="B19" s="246">
        <v>2010301</v>
      </c>
      <c r="C19" s="246" t="s">
        <v>145</v>
      </c>
      <c r="D19" s="247">
        <v>33091.32</v>
      </c>
      <c r="E19" s="248">
        <v>30517.34</v>
      </c>
      <c r="F19" s="249">
        <f>_xlfn.XLOOKUP(B19,'[3]L02'!$A:$A,'[3]L02'!$C:$C,0)</f>
        <v>27735</v>
      </c>
      <c r="G19" s="226"/>
      <c r="I19" s="76">
        <f>_xlfn.XLOOKUP(B19,'3、一般公共预算支出决算表 '!B:B,'3、一般公共预算支出决算表 '!D:D,0)</f>
        <v>33091.32</v>
      </c>
      <c r="J19" s="76">
        <f t="shared" si="1"/>
        <v>0</v>
      </c>
    </row>
    <row r="20" s="76" customFormat="1" spans="1:10">
      <c r="A20" s="245">
        <f t="shared" si="0"/>
        <v>7</v>
      </c>
      <c r="B20" s="246">
        <v>2010302</v>
      </c>
      <c r="C20" s="246" t="s">
        <v>146</v>
      </c>
      <c r="D20" s="247">
        <v>3113.07</v>
      </c>
      <c r="E20" s="248">
        <v>3680</v>
      </c>
      <c r="F20" s="249">
        <f>_xlfn.XLOOKUP(B20,'[3]L02'!$A:$A,'[3]L02'!$C:$C,0)</f>
        <v>2424</v>
      </c>
      <c r="G20" s="226"/>
      <c r="I20" s="76">
        <f>_xlfn.XLOOKUP(B20,'3、一般公共预算支出决算表 '!B:B,'3、一般公共预算支出决算表 '!D:D,0)</f>
        <v>3113.07</v>
      </c>
      <c r="J20" s="76">
        <f t="shared" si="1"/>
        <v>0</v>
      </c>
    </row>
    <row r="21" s="76" customFormat="1" spans="1:10">
      <c r="A21" s="245">
        <f t="shared" si="0"/>
        <v>7</v>
      </c>
      <c r="B21" s="246">
        <v>2010303</v>
      </c>
      <c r="C21" s="246" t="s">
        <v>154</v>
      </c>
      <c r="D21" s="247">
        <v>968.4</v>
      </c>
      <c r="E21" s="248">
        <v>893.4</v>
      </c>
      <c r="F21" s="249">
        <f>_xlfn.XLOOKUP(B21,'[3]L02'!$A:$A,'[3]L02'!$C:$C,0)</f>
        <v>1154</v>
      </c>
      <c r="G21" s="226"/>
      <c r="I21" s="76">
        <f>_xlfn.XLOOKUP(B21,'3、一般公共预算支出决算表 '!B:B,'3、一般公共预算支出决算表 '!D:D,0)</f>
        <v>968.4</v>
      </c>
      <c r="J21" s="76">
        <f t="shared" si="1"/>
        <v>0</v>
      </c>
    </row>
    <row r="22" s="76" customFormat="1" spans="1:10">
      <c r="A22" s="245">
        <f t="shared" si="0"/>
        <v>7</v>
      </c>
      <c r="B22" s="246">
        <v>2010305</v>
      </c>
      <c r="C22" s="246" t="s">
        <v>155</v>
      </c>
      <c r="D22" s="247">
        <v>0</v>
      </c>
      <c r="E22" s="248">
        <v>0</v>
      </c>
      <c r="F22" s="249">
        <f>_xlfn.XLOOKUP(B22,'[3]L02'!$A:$A,'[3]L02'!$C:$C,0)</f>
        <v>2</v>
      </c>
      <c r="G22" s="226"/>
      <c r="I22" s="76">
        <f>_xlfn.XLOOKUP(B22,'3、一般公共预算支出决算表 '!B:B,'3、一般公共预算支出决算表 '!D:D,0)</f>
        <v>0</v>
      </c>
      <c r="J22" s="76">
        <f t="shared" si="1"/>
        <v>0</v>
      </c>
    </row>
    <row r="23" s="76" customFormat="1" spans="1:10">
      <c r="A23" s="245">
        <f t="shared" si="0"/>
        <v>7</v>
      </c>
      <c r="B23" s="246">
        <v>2010306</v>
      </c>
      <c r="C23" s="246" t="s">
        <v>156</v>
      </c>
      <c r="D23" s="247">
        <v>340.77</v>
      </c>
      <c r="E23" s="248">
        <v>316.77</v>
      </c>
      <c r="F23" s="249">
        <f>_xlfn.XLOOKUP(B23,'[3]L02'!$A:$A,'[3]L02'!$C:$C,0)</f>
        <v>601</v>
      </c>
      <c r="G23" s="226"/>
      <c r="I23" s="76">
        <f>_xlfn.XLOOKUP(B23,'3、一般公共预算支出决算表 '!B:B,'3、一般公共预算支出决算表 '!D:D,0)</f>
        <v>340.77</v>
      </c>
      <c r="J23" s="76">
        <f t="shared" si="1"/>
        <v>0</v>
      </c>
    </row>
    <row r="24" s="76" customFormat="1" spans="1:10">
      <c r="A24" s="245">
        <f t="shared" si="0"/>
        <v>7</v>
      </c>
      <c r="B24" s="246">
        <v>2010308</v>
      </c>
      <c r="C24" s="246" t="s">
        <v>157</v>
      </c>
      <c r="D24" s="247">
        <v>598</v>
      </c>
      <c r="E24" s="248">
        <v>400</v>
      </c>
      <c r="F24" s="249">
        <f>_xlfn.XLOOKUP(B24,'[3]L02'!$A:$A,'[3]L02'!$C:$C,0)</f>
        <v>0</v>
      </c>
      <c r="G24" s="226"/>
      <c r="I24" s="76">
        <f>_xlfn.XLOOKUP(B24,'3、一般公共预算支出决算表 '!B:B,'3、一般公共预算支出决算表 '!D:D,0)</f>
        <v>0</v>
      </c>
      <c r="J24" s="76">
        <f t="shared" si="1"/>
        <v>598</v>
      </c>
    </row>
    <row r="25" s="76" customFormat="1" spans="1:10">
      <c r="A25" s="245">
        <f t="shared" si="0"/>
        <v>7</v>
      </c>
      <c r="B25" s="246">
        <v>2010399</v>
      </c>
      <c r="C25" s="246" t="s">
        <v>158</v>
      </c>
      <c r="D25" s="247">
        <v>0</v>
      </c>
      <c r="E25" s="248">
        <v>0</v>
      </c>
      <c r="F25" s="249">
        <f>_xlfn.XLOOKUP(B25,'[3]L02'!$A:$A,'[3]L02'!$C:$C,0)</f>
        <v>267</v>
      </c>
      <c r="G25" s="226"/>
      <c r="I25" s="76">
        <f>_xlfn.XLOOKUP(B25,'3、一般公共预算支出决算表 '!B:B,'3、一般公共预算支出决算表 '!D:D,0)</f>
        <v>0</v>
      </c>
      <c r="J25" s="76">
        <f t="shared" si="1"/>
        <v>0</v>
      </c>
    </row>
    <row r="26" s="76" customFormat="1" spans="1:10">
      <c r="A26" s="245">
        <f t="shared" si="0"/>
        <v>5</v>
      </c>
      <c r="B26" s="246">
        <v>20104</v>
      </c>
      <c r="C26" s="250" t="s">
        <v>159</v>
      </c>
      <c r="D26" s="247">
        <v>2967.7</v>
      </c>
      <c r="E26" s="248">
        <v>1508.51</v>
      </c>
      <c r="F26" s="249">
        <f>_xlfn.XLOOKUP(B26,'[3]L02'!$A:$A,'[3]L02'!$C:$C,0)</f>
        <v>2151</v>
      </c>
      <c r="G26" s="226"/>
      <c r="I26" s="76">
        <f>_xlfn.XLOOKUP(B26,'3、一般公共预算支出决算表 '!B:B,'3、一般公共预算支出决算表 '!D:D,0)</f>
        <v>2967.7</v>
      </c>
      <c r="J26" s="76">
        <f t="shared" si="1"/>
        <v>0</v>
      </c>
    </row>
    <row r="27" s="76" customFormat="1" spans="1:10">
      <c r="A27" s="245">
        <f t="shared" si="0"/>
        <v>7</v>
      </c>
      <c r="B27" s="246">
        <v>2010401</v>
      </c>
      <c r="C27" s="246" t="s">
        <v>145</v>
      </c>
      <c r="D27" s="247">
        <v>946.5</v>
      </c>
      <c r="E27" s="248">
        <v>873.71</v>
      </c>
      <c r="F27" s="249">
        <f>_xlfn.XLOOKUP(B27,'[3]L02'!$A:$A,'[3]L02'!$C:$C,0)</f>
        <v>928</v>
      </c>
      <c r="G27" s="226"/>
      <c r="I27" s="76">
        <f>_xlfn.XLOOKUP(B27,'3、一般公共预算支出决算表 '!B:B,'3、一般公共预算支出决算表 '!D:D,0)</f>
        <v>946.5</v>
      </c>
      <c r="J27" s="76">
        <f t="shared" si="1"/>
        <v>0</v>
      </c>
    </row>
    <row r="28" s="76" customFormat="1" spans="1:10">
      <c r="A28" s="245">
        <f t="shared" si="0"/>
        <v>7</v>
      </c>
      <c r="B28" s="246">
        <v>2010402</v>
      </c>
      <c r="C28" s="246" t="s">
        <v>146</v>
      </c>
      <c r="D28" s="247">
        <v>121.2</v>
      </c>
      <c r="E28" s="248">
        <v>254.8</v>
      </c>
      <c r="F28" s="249">
        <f>_xlfn.XLOOKUP(B28,'[3]L02'!$A:$A,'[3]L02'!$C:$C,0)</f>
        <v>1079</v>
      </c>
      <c r="G28" s="226"/>
      <c r="I28" s="76">
        <f>_xlfn.XLOOKUP(B28,'3、一般公共预算支出决算表 '!B:B,'3、一般公共预算支出决算表 '!D:D,0)</f>
        <v>121.2</v>
      </c>
      <c r="J28" s="76">
        <f t="shared" si="1"/>
        <v>0</v>
      </c>
    </row>
    <row r="29" s="76" customFormat="1" spans="1:10">
      <c r="A29" s="245">
        <f t="shared" si="0"/>
        <v>7</v>
      </c>
      <c r="B29" s="246">
        <v>2010499</v>
      </c>
      <c r="C29" s="246" t="s">
        <v>160</v>
      </c>
      <c r="D29" s="247">
        <v>1900</v>
      </c>
      <c r="E29" s="248">
        <v>380</v>
      </c>
      <c r="F29" s="249">
        <f>_xlfn.XLOOKUP(B29,'[3]L02'!$A:$A,'[3]L02'!$C:$C,0)</f>
        <v>144</v>
      </c>
      <c r="G29" s="226"/>
      <c r="I29" s="76">
        <f>_xlfn.XLOOKUP(B29,'3、一般公共预算支出决算表 '!B:B,'3、一般公共预算支出决算表 '!D:D,0)</f>
        <v>1900</v>
      </c>
      <c r="J29" s="76">
        <f t="shared" si="1"/>
        <v>0</v>
      </c>
    </row>
    <row r="30" s="76" customFormat="1" spans="1:10">
      <c r="A30" s="245">
        <f t="shared" si="0"/>
        <v>5</v>
      </c>
      <c r="B30" s="246">
        <v>20105</v>
      </c>
      <c r="C30" s="250" t="s">
        <v>161</v>
      </c>
      <c r="D30" s="247">
        <v>654.25</v>
      </c>
      <c r="E30" s="248">
        <v>440.65</v>
      </c>
      <c r="F30" s="249">
        <f>_xlfn.XLOOKUP(B30,'[3]L02'!$A:$A,'[3]L02'!$C:$C,0)</f>
        <v>570</v>
      </c>
      <c r="G30" s="226"/>
      <c r="I30" s="76">
        <f>_xlfn.XLOOKUP(B30,'3、一般公共预算支出决算表 '!B:B,'3、一般公共预算支出决算表 '!D:D,0)</f>
        <v>654.25</v>
      </c>
      <c r="J30" s="76">
        <f t="shared" si="1"/>
        <v>0</v>
      </c>
    </row>
    <row r="31" s="76" customFormat="1" spans="1:10">
      <c r="A31" s="245">
        <f t="shared" si="0"/>
        <v>7</v>
      </c>
      <c r="B31" s="246">
        <v>2010501</v>
      </c>
      <c r="C31" s="246" t="s">
        <v>145</v>
      </c>
      <c r="D31" s="247">
        <v>290.31</v>
      </c>
      <c r="E31" s="248">
        <v>234.11</v>
      </c>
      <c r="F31" s="249">
        <f>_xlfn.XLOOKUP(B31,'[3]L02'!$A:$A,'[3]L02'!$C:$C,0)</f>
        <v>294</v>
      </c>
      <c r="G31" s="226"/>
      <c r="I31" s="76">
        <f>_xlfn.XLOOKUP(B31,'3、一般公共预算支出决算表 '!B:B,'3、一般公共预算支出决算表 '!D:D,0)</f>
        <v>290.31</v>
      </c>
      <c r="J31" s="76">
        <f t="shared" si="1"/>
        <v>0</v>
      </c>
    </row>
    <row r="32" s="76" customFormat="1" spans="1:10">
      <c r="A32" s="245">
        <f t="shared" si="0"/>
        <v>7</v>
      </c>
      <c r="B32" s="246">
        <v>2010502</v>
      </c>
      <c r="C32" s="246" t="s">
        <v>146</v>
      </c>
      <c r="D32" s="247">
        <v>54.4</v>
      </c>
      <c r="E32" s="248">
        <v>117</v>
      </c>
      <c r="F32" s="249">
        <f>_xlfn.XLOOKUP(B32,'[3]L02'!$A:$A,'[3]L02'!$C:$C,0)</f>
        <v>257</v>
      </c>
      <c r="G32" s="226"/>
      <c r="I32" s="76">
        <f>_xlfn.XLOOKUP(B32,'3、一般公共预算支出决算表 '!B:B,'3、一般公共预算支出决算表 '!D:D,0)</f>
        <v>54.4</v>
      </c>
      <c r="J32" s="76">
        <f t="shared" si="1"/>
        <v>0</v>
      </c>
    </row>
    <row r="33" s="76" customFormat="1" spans="1:10">
      <c r="A33" s="245">
        <f t="shared" si="0"/>
        <v>7</v>
      </c>
      <c r="B33" s="246">
        <v>2010505</v>
      </c>
      <c r="C33" s="246" t="s">
        <v>162</v>
      </c>
      <c r="D33" s="247">
        <v>0</v>
      </c>
      <c r="E33" s="248">
        <v>0</v>
      </c>
      <c r="F33" s="249">
        <f>_xlfn.XLOOKUP(B33,'[3]L02'!$A:$A,'[3]L02'!$C:$C,0)</f>
        <v>9</v>
      </c>
      <c r="G33" s="226"/>
      <c r="I33" s="76">
        <f>_xlfn.XLOOKUP(B33,'3、一般公共预算支出决算表 '!B:B,'3、一般公共预算支出决算表 '!D:D,0)</f>
        <v>0</v>
      </c>
      <c r="J33" s="76">
        <f t="shared" si="1"/>
        <v>0</v>
      </c>
    </row>
    <row r="34" s="76" customFormat="1" spans="1:10">
      <c r="A34" s="245">
        <f t="shared" si="0"/>
        <v>7</v>
      </c>
      <c r="B34" s="246">
        <v>2010507</v>
      </c>
      <c r="C34" s="246" t="s">
        <v>163</v>
      </c>
      <c r="D34" s="247">
        <v>300</v>
      </c>
      <c r="E34" s="248">
        <v>80</v>
      </c>
      <c r="F34" s="249">
        <f>_xlfn.XLOOKUP(B34,'[3]L02'!$A:$A,'[3]L02'!$C:$C,0)</f>
        <v>0</v>
      </c>
      <c r="G34" s="226"/>
      <c r="I34" s="76">
        <f>_xlfn.XLOOKUP(B34,'3、一般公共预算支出决算表 '!B:B,'3、一般公共预算支出决算表 '!D:D,0)</f>
        <v>300</v>
      </c>
      <c r="J34" s="76">
        <f t="shared" si="1"/>
        <v>0</v>
      </c>
    </row>
    <row r="35" s="76" customFormat="1" spans="1:10">
      <c r="A35" s="245">
        <f t="shared" si="0"/>
        <v>7</v>
      </c>
      <c r="B35" s="246">
        <v>2010508</v>
      </c>
      <c r="C35" s="246" t="s">
        <v>164</v>
      </c>
      <c r="D35" s="247">
        <v>9.54</v>
      </c>
      <c r="E35" s="248">
        <v>9.54</v>
      </c>
      <c r="F35" s="249">
        <f>_xlfn.XLOOKUP(B35,'[3]L02'!$A:$A,'[3]L02'!$C:$C,0)</f>
        <v>10</v>
      </c>
      <c r="G35" s="226"/>
      <c r="I35" s="76">
        <f>_xlfn.XLOOKUP(B35,'3、一般公共预算支出决算表 '!B:B,'3、一般公共预算支出决算表 '!D:D,0)</f>
        <v>9.54</v>
      </c>
      <c r="J35" s="76">
        <f t="shared" si="1"/>
        <v>0</v>
      </c>
    </row>
    <row r="36" s="76" customFormat="1" spans="1:10">
      <c r="A36" s="245">
        <f t="shared" si="0"/>
        <v>5</v>
      </c>
      <c r="B36" s="246">
        <v>20106</v>
      </c>
      <c r="C36" s="250" t="s">
        <v>165</v>
      </c>
      <c r="D36" s="247">
        <v>2168.22</v>
      </c>
      <c r="E36" s="248">
        <v>2218.97</v>
      </c>
      <c r="F36" s="249">
        <f>_xlfn.XLOOKUP(B36,'[3]L02'!$A:$A,'[3]L02'!$C:$C,0)</f>
        <v>2344</v>
      </c>
      <c r="G36" s="226"/>
      <c r="I36" s="76">
        <f>_xlfn.XLOOKUP(B36,'3、一般公共预算支出决算表 '!B:B,'3、一般公共预算支出决算表 '!D:D,0)</f>
        <v>2168.22</v>
      </c>
      <c r="J36" s="76">
        <f t="shared" si="1"/>
        <v>0</v>
      </c>
    </row>
    <row r="37" s="76" customFormat="1" spans="1:10">
      <c r="A37" s="245">
        <f t="shared" si="0"/>
        <v>7</v>
      </c>
      <c r="B37" s="246">
        <v>2010601</v>
      </c>
      <c r="C37" s="246" t="s">
        <v>145</v>
      </c>
      <c r="D37" s="247">
        <v>1914.62</v>
      </c>
      <c r="E37" s="248">
        <v>1965.37</v>
      </c>
      <c r="F37" s="249">
        <f>_xlfn.XLOOKUP(B37,'[3]L02'!$A:$A,'[3]L02'!$C:$C,0)</f>
        <v>1748</v>
      </c>
      <c r="G37" s="226"/>
      <c r="I37" s="76">
        <f>_xlfn.XLOOKUP(B37,'3、一般公共预算支出决算表 '!B:B,'3、一般公共预算支出决算表 '!D:D,0)</f>
        <v>1914.62</v>
      </c>
      <c r="J37" s="76">
        <f t="shared" si="1"/>
        <v>0</v>
      </c>
    </row>
    <row r="38" s="76" customFormat="1" spans="1:10">
      <c r="A38" s="245">
        <f t="shared" si="0"/>
        <v>7</v>
      </c>
      <c r="B38" s="246">
        <v>2010602</v>
      </c>
      <c r="C38" s="246" t="s">
        <v>146</v>
      </c>
      <c r="D38" s="247">
        <v>50</v>
      </c>
      <c r="E38" s="248">
        <v>50</v>
      </c>
      <c r="F38" s="249">
        <f>_xlfn.XLOOKUP(B38,'[3]L02'!$A:$A,'[3]L02'!$C:$C,0)</f>
        <v>555</v>
      </c>
      <c r="G38" s="226"/>
      <c r="I38" s="76">
        <f>_xlfn.XLOOKUP(B38,'3、一般公共预算支出决算表 '!B:B,'3、一般公共预算支出决算表 '!D:D,0)</f>
        <v>50</v>
      </c>
      <c r="J38" s="76">
        <f t="shared" si="1"/>
        <v>0</v>
      </c>
    </row>
    <row r="39" s="76" customFormat="1" spans="1:10">
      <c r="A39" s="245">
        <f t="shared" si="0"/>
        <v>7</v>
      </c>
      <c r="B39" s="246">
        <v>2010604</v>
      </c>
      <c r="C39" s="246" t="s">
        <v>166</v>
      </c>
      <c r="D39" s="247">
        <v>123.6</v>
      </c>
      <c r="E39" s="248">
        <v>123.6</v>
      </c>
      <c r="F39" s="249">
        <f>_xlfn.XLOOKUP(B39,'[3]L02'!$A:$A,'[3]L02'!$C:$C,0)</f>
        <v>0</v>
      </c>
      <c r="G39" s="226"/>
      <c r="I39" s="76">
        <f>_xlfn.XLOOKUP(B39,'3、一般公共预算支出决算表 '!B:B,'3、一般公共预算支出决算表 '!D:D,0)</f>
        <v>123.6</v>
      </c>
      <c r="J39" s="76">
        <f t="shared" si="1"/>
        <v>0</v>
      </c>
    </row>
    <row r="40" s="76" customFormat="1" spans="1:10">
      <c r="A40" s="245">
        <f t="shared" si="0"/>
        <v>7</v>
      </c>
      <c r="B40" s="246">
        <v>2010605</v>
      </c>
      <c r="C40" s="246" t="s">
        <v>167</v>
      </c>
      <c r="D40" s="247">
        <v>0</v>
      </c>
      <c r="E40" s="248">
        <v>0</v>
      </c>
      <c r="F40" s="249">
        <f>_xlfn.XLOOKUP(B40,'[3]L02'!$A:$A,'[3]L02'!$C:$C,0)</f>
        <v>0</v>
      </c>
      <c r="G40" s="226"/>
      <c r="I40" s="76">
        <f>_xlfn.XLOOKUP(B40,'3、一般公共预算支出决算表 '!B:B,'3、一般公共预算支出决算表 '!D:D,0)</f>
        <v>0</v>
      </c>
      <c r="J40" s="76">
        <f t="shared" si="1"/>
        <v>0</v>
      </c>
    </row>
    <row r="41" s="76" customFormat="1" spans="1:10">
      <c r="A41" s="245">
        <f t="shared" si="0"/>
        <v>7</v>
      </c>
      <c r="B41" s="246">
        <v>2010608</v>
      </c>
      <c r="C41" s="246" t="s">
        <v>168</v>
      </c>
      <c r="D41" s="247">
        <v>80</v>
      </c>
      <c r="E41" s="248">
        <v>80</v>
      </c>
      <c r="F41" s="249">
        <f>_xlfn.XLOOKUP(B41,'[3]L02'!$A:$A,'[3]L02'!$C:$C,0)</f>
        <v>0</v>
      </c>
      <c r="G41" s="226"/>
      <c r="I41" s="76">
        <f>_xlfn.XLOOKUP(B41,'3、一般公共预算支出决算表 '!B:B,'3、一般公共预算支出决算表 '!D:D,0)</f>
        <v>80</v>
      </c>
      <c r="J41" s="76">
        <f t="shared" si="1"/>
        <v>0</v>
      </c>
    </row>
    <row r="42" s="76" customFormat="1" spans="1:10">
      <c r="A42" s="245">
        <f t="shared" si="0"/>
        <v>7</v>
      </c>
      <c r="B42" s="246">
        <v>2010699</v>
      </c>
      <c r="C42" s="246" t="s">
        <v>169</v>
      </c>
      <c r="D42" s="247">
        <v>0</v>
      </c>
      <c r="E42" s="248">
        <v>0</v>
      </c>
      <c r="F42" s="249">
        <f>_xlfn.XLOOKUP(B42,'[3]L02'!$A:$A,'[3]L02'!$C:$C,0)</f>
        <v>41</v>
      </c>
      <c r="G42" s="226"/>
      <c r="I42" s="76">
        <f>_xlfn.XLOOKUP(B42,'3、一般公共预算支出决算表 '!B:B,'3、一般公共预算支出决算表 '!D:D,0)</f>
        <v>0</v>
      </c>
      <c r="J42" s="76">
        <f t="shared" si="1"/>
        <v>0</v>
      </c>
    </row>
    <row r="43" s="76" customFormat="1" spans="1:10">
      <c r="A43" s="245">
        <f t="shared" si="0"/>
        <v>5</v>
      </c>
      <c r="B43" s="246">
        <v>20107</v>
      </c>
      <c r="C43" s="250" t="s">
        <v>170</v>
      </c>
      <c r="D43" s="247">
        <v>3000</v>
      </c>
      <c r="E43" s="248">
        <v>3000</v>
      </c>
      <c r="F43" s="249">
        <f>_xlfn.XLOOKUP(B43,'[3]L02'!$A:$A,'[3]L02'!$C:$C,0)</f>
        <v>82</v>
      </c>
      <c r="G43" s="226"/>
      <c r="I43" s="76">
        <f>_xlfn.XLOOKUP(B43,'3、一般公共预算支出决算表 '!B:B,'3、一般公共预算支出决算表 '!D:D,0)</f>
        <v>3000</v>
      </c>
      <c r="J43" s="76">
        <f t="shared" si="1"/>
        <v>0</v>
      </c>
    </row>
    <row r="44" s="76" customFormat="1" spans="1:10">
      <c r="A44" s="245">
        <f t="shared" si="0"/>
        <v>7</v>
      </c>
      <c r="B44" s="246">
        <v>2010702</v>
      </c>
      <c r="C44" s="246" t="s">
        <v>146</v>
      </c>
      <c r="D44" s="247">
        <v>0</v>
      </c>
      <c r="E44" s="248">
        <v>0</v>
      </c>
      <c r="F44" s="249">
        <f>_xlfn.XLOOKUP(B44,'[3]L02'!$A:$A,'[3]L02'!$C:$C,0)</f>
        <v>82</v>
      </c>
      <c r="G44" s="226"/>
      <c r="I44" s="76">
        <f>_xlfn.XLOOKUP(B44,'3、一般公共预算支出决算表 '!B:B,'3、一般公共预算支出决算表 '!D:D,0)</f>
        <v>0</v>
      </c>
      <c r="J44" s="76">
        <f t="shared" si="1"/>
        <v>0</v>
      </c>
    </row>
    <row r="45" s="76" customFormat="1" spans="1:10">
      <c r="A45" s="245">
        <f t="shared" si="0"/>
        <v>7</v>
      </c>
      <c r="B45" s="246">
        <v>2010799</v>
      </c>
      <c r="C45" s="246" t="s">
        <v>171</v>
      </c>
      <c r="D45" s="247">
        <v>3000</v>
      </c>
      <c r="E45" s="248">
        <v>3000</v>
      </c>
      <c r="F45" s="249">
        <f>_xlfn.XLOOKUP(B45,'[3]L02'!$A:$A,'[3]L02'!$C:$C,0)</f>
        <v>0</v>
      </c>
      <c r="G45" s="226"/>
      <c r="I45" s="76">
        <f>_xlfn.XLOOKUP(B45,'3、一般公共预算支出决算表 '!B:B,'3、一般公共预算支出决算表 '!D:D,0)</f>
        <v>3000</v>
      </c>
      <c r="J45" s="76">
        <f t="shared" si="1"/>
        <v>0</v>
      </c>
    </row>
    <row r="46" s="76" customFormat="1" spans="1:10">
      <c r="A46" s="245">
        <f t="shared" si="0"/>
        <v>5</v>
      </c>
      <c r="B46" s="246">
        <v>20108</v>
      </c>
      <c r="C46" s="250" t="s">
        <v>172</v>
      </c>
      <c r="D46" s="247">
        <v>822.81</v>
      </c>
      <c r="E46" s="248">
        <v>736.07</v>
      </c>
      <c r="F46" s="249">
        <f>_xlfn.XLOOKUP(B46,'[3]L02'!$A:$A,'[3]L02'!$C:$C,0)</f>
        <v>768</v>
      </c>
      <c r="G46" s="226"/>
      <c r="I46" s="76">
        <f>_xlfn.XLOOKUP(B46,'3、一般公共预算支出决算表 '!B:B,'3、一般公共预算支出决算表 '!D:D,0)</f>
        <v>822.81</v>
      </c>
      <c r="J46" s="76">
        <f t="shared" si="1"/>
        <v>0</v>
      </c>
    </row>
    <row r="47" s="76" customFormat="1" spans="1:10">
      <c r="A47" s="245">
        <f t="shared" si="0"/>
        <v>7</v>
      </c>
      <c r="B47" s="246">
        <v>2010801</v>
      </c>
      <c r="C47" s="246" t="s">
        <v>145</v>
      </c>
      <c r="D47" s="247">
        <v>635.81</v>
      </c>
      <c r="E47" s="248">
        <v>549.07</v>
      </c>
      <c r="F47" s="249">
        <f>_xlfn.XLOOKUP(B47,'[3]L02'!$A:$A,'[3]L02'!$C:$C,0)</f>
        <v>718</v>
      </c>
      <c r="G47" s="226"/>
      <c r="I47" s="76">
        <f>_xlfn.XLOOKUP(B47,'3、一般公共预算支出决算表 '!B:B,'3、一般公共预算支出决算表 '!D:D,0)</f>
        <v>635.81</v>
      </c>
      <c r="J47" s="76">
        <f t="shared" si="1"/>
        <v>0</v>
      </c>
    </row>
    <row r="48" s="76" customFormat="1" spans="1:10">
      <c r="A48" s="245">
        <f t="shared" si="0"/>
        <v>7</v>
      </c>
      <c r="B48" s="246">
        <v>2010802</v>
      </c>
      <c r="C48" s="246" t="s">
        <v>146</v>
      </c>
      <c r="D48" s="247">
        <v>175</v>
      </c>
      <c r="E48" s="248">
        <v>172</v>
      </c>
      <c r="F48" s="249">
        <f>_xlfn.XLOOKUP(B48,'[3]L02'!$A:$A,'[3]L02'!$C:$C,0)</f>
        <v>50</v>
      </c>
      <c r="G48" s="226"/>
      <c r="I48" s="76">
        <f>_xlfn.XLOOKUP(B48,'3、一般公共预算支出决算表 '!B:B,'3、一般公共预算支出决算表 '!D:D,0)</f>
        <v>175</v>
      </c>
      <c r="J48" s="76">
        <f t="shared" si="1"/>
        <v>0</v>
      </c>
    </row>
    <row r="49" s="76" customFormat="1" spans="1:10">
      <c r="A49" s="245">
        <f t="shared" si="0"/>
        <v>7</v>
      </c>
      <c r="B49" s="246">
        <v>2010899</v>
      </c>
      <c r="C49" s="246" t="s">
        <v>173</v>
      </c>
      <c r="D49" s="247">
        <v>12</v>
      </c>
      <c r="E49" s="248">
        <v>15</v>
      </c>
      <c r="F49" s="249">
        <f>_xlfn.XLOOKUP(B49,'[3]L02'!$A:$A,'[3]L02'!$C:$C,0)</f>
        <v>0</v>
      </c>
      <c r="G49" s="226"/>
      <c r="I49" s="76">
        <f>_xlfn.XLOOKUP(B49,'3、一般公共预算支出决算表 '!B:B,'3、一般公共预算支出决算表 '!D:D,0)</f>
        <v>12</v>
      </c>
      <c r="J49" s="76">
        <f t="shared" si="1"/>
        <v>0</v>
      </c>
    </row>
    <row r="50" s="76" customFormat="1" spans="1:10">
      <c r="A50" s="245">
        <f t="shared" si="0"/>
        <v>5</v>
      </c>
      <c r="B50" s="246">
        <v>20111</v>
      </c>
      <c r="C50" s="250" t="s">
        <v>174</v>
      </c>
      <c r="D50" s="247">
        <v>3253.58</v>
      </c>
      <c r="E50" s="248">
        <v>3032.2</v>
      </c>
      <c r="F50" s="249">
        <f>_xlfn.XLOOKUP(B50,'[3]L02'!$A:$A,'[3]L02'!$C:$C,0)</f>
        <v>4372</v>
      </c>
      <c r="G50" s="226"/>
      <c r="I50" s="76">
        <f>_xlfn.XLOOKUP(B50,'3、一般公共预算支出决算表 '!B:B,'3、一般公共预算支出决算表 '!D:D,0)</f>
        <v>3253.58</v>
      </c>
      <c r="J50" s="76">
        <f t="shared" si="1"/>
        <v>0</v>
      </c>
    </row>
    <row r="51" s="76" customFormat="1" spans="1:10">
      <c r="A51" s="245">
        <f t="shared" si="0"/>
        <v>7</v>
      </c>
      <c r="B51" s="246">
        <v>2011101</v>
      </c>
      <c r="C51" s="246" t="s">
        <v>145</v>
      </c>
      <c r="D51" s="247">
        <v>2118.58</v>
      </c>
      <c r="E51" s="248">
        <v>2511.2</v>
      </c>
      <c r="F51" s="249">
        <f>_xlfn.XLOOKUP(B51,'[3]L02'!$A:$A,'[3]L02'!$C:$C,0)</f>
        <v>2411</v>
      </c>
      <c r="G51" s="226"/>
      <c r="I51" s="76">
        <f>_xlfn.XLOOKUP(B51,'3、一般公共预算支出决算表 '!B:B,'3、一般公共预算支出决算表 '!D:D,0)</f>
        <v>2118.58</v>
      </c>
      <c r="J51" s="76">
        <f t="shared" si="1"/>
        <v>0</v>
      </c>
    </row>
    <row r="52" s="76" customFormat="1" spans="1:10">
      <c r="A52" s="245">
        <f t="shared" si="0"/>
        <v>7</v>
      </c>
      <c r="B52" s="246">
        <v>2011102</v>
      </c>
      <c r="C52" s="246" t="s">
        <v>146</v>
      </c>
      <c r="D52" s="247">
        <v>614</v>
      </c>
      <c r="E52" s="248">
        <v>31</v>
      </c>
      <c r="F52" s="249">
        <f>_xlfn.XLOOKUP(B52,'[3]L02'!$A:$A,'[3]L02'!$C:$C,0)</f>
        <v>1926</v>
      </c>
      <c r="G52" s="226"/>
      <c r="I52" s="76">
        <f>_xlfn.XLOOKUP(B52,'3、一般公共预算支出决算表 '!B:B,'3、一般公共预算支出决算表 '!D:D,0)</f>
        <v>614</v>
      </c>
      <c r="J52" s="76">
        <f t="shared" si="1"/>
        <v>0</v>
      </c>
    </row>
    <row r="53" s="76" customFormat="1" spans="1:10">
      <c r="A53" s="245">
        <f t="shared" si="0"/>
        <v>7</v>
      </c>
      <c r="B53" s="246">
        <v>2011104</v>
      </c>
      <c r="C53" s="246" t="s">
        <v>175</v>
      </c>
      <c r="D53" s="247">
        <v>150</v>
      </c>
      <c r="E53" s="248">
        <v>150</v>
      </c>
      <c r="F53" s="249">
        <f>_xlfn.XLOOKUP(B53,'[3]L02'!$A:$A,'[3]L02'!$C:$C,0)</f>
        <v>0</v>
      </c>
      <c r="G53" s="226"/>
      <c r="I53" s="76">
        <f>_xlfn.XLOOKUP(B53,'3、一般公共预算支出决算表 '!B:B,'3、一般公共预算支出决算表 '!D:D,0)</f>
        <v>150</v>
      </c>
      <c r="J53" s="76">
        <f t="shared" si="1"/>
        <v>0</v>
      </c>
    </row>
    <row r="54" s="76" customFormat="1" spans="1:10">
      <c r="A54" s="245">
        <f t="shared" si="0"/>
        <v>7</v>
      </c>
      <c r="B54" s="246">
        <v>2011105</v>
      </c>
      <c r="C54" s="246" t="s">
        <v>176</v>
      </c>
      <c r="D54" s="247">
        <v>220</v>
      </c>
      <c r="E54" s="248">
        <v>220</v>
      </c>
      <c r="F54" s="249">
        <f>_xlfn.XLOOKUP(B54,'[3]L02'!$A:$A,'[3]L02'!$C:$C,0)</f>
        <v>0</v>
      </c>
      <c r="G54" s="226"/>
      <c r="I54" s="76">
        <f>_xlfn.XLOOKUP(B54,'3、一般公共预算支出决算表 '!B:B,'3、一般公共预算支出决算表 '!D:D,0)</f>
        <v>220</v>
      </c>
      <c r="J54" s="76">
        <f t="shared" si="1"/>
        <v>0</v>
      </c>
    </row>
    <row r="55" s="76" customFormat="1" spans="1:10">
      <c r="A55" s="245">
        <f t="shared" si="0"/>
        <v>7</v>
      </c>
      <c r="B55" s="246">
        <v>2011106</v>
      </c>
      <c r="C55" s="246" t="s">
        <v>177</v>
      </c>
      <c r="D55" s="247">
        <v>120</v>
      </c>
      <c r="E55" s="248">
        <v>120</v>
      </c>
      <c r="F55" s="249">
        <f>_xlfn.XLOOKUP(B55,'[3]L02'!$A:$A,'[3]L02'!$C:$C,0)</f>
        <v>0</v>
      </c>
      <c r="G55" s="226"/>
      <c r="I55" s="76">
        <f>_xlfn.XLOOKUP(B55,'3、一般公共预算支出决算表 '!B:B,'3、一般公共预算支出决算表 '!D:D,0)</f>
        <v>120</v>
      </c>
      <c r="J55" s="76">
        <f t="shared" si="1"/>
        <v>0</v>
      </c>
    </row>
    <row r="56" s="76" customFormat="1" spans="1:10">
      <c r="A56" s="245">
        <f t="shared" si="0"/>
        <v>7</v>
      </c>
      <c r="B56" s="246">
        <v>2011199</v>
      </c>
      <c r="C56" s="246" t="s">
        <v>178</v>
      </c>
      <c r="D56" s="247">
        <v>31</v>
      </c>
      <c r="E56" s="248">
        <v>0</v>
      </c>
      <c r="F56" s="249">
        <f>_xlfn.XLOOKUP(B56,'[3]L02'!$A:$A,'[3]L02'!$C:$C,0)</f>
        <v>35</v>
      </c>
      <c r="G56" s="226"/>
      <c r="I56" s="76">
        <f>_xlfn.XLOOKUP(B56,'3、一般公共预算支出决算表 '!B:B,'3、一般公共预算支出决算表 '!D:D,0)</f>
        <v>31</v>
      </c>
      <c r="J56" s="76">
        <f t="shared" si="1"/>
        <v>0</v>
      </c>
    </row>
    <row r="57" s="76" customFormat="1" spans="1:10">
      <c r="A57" s="245">
        <f t="shared" si="0"/>
        <v>5</v>
      </c>
      <c r="B57" s="246">
        <v>20113</v>
      </c>
      <c r="C57" s="250" t="s">
        <v>179</v>
      </c>
      <c r="D57" s="247">
        <v>3503.46</v>
      </c>
      <c r="E57" s="248">
        <v>3259.82</v>
      </c>
      <c r="F57" s="249">
        <f>_xlfn.XLOOKUP(B57,'[3]L02'!$A:$A,'[3]L02'!$C:$C,0)</f>
        <v>370</v>
      </c>
      <c r="G57" s="226"/>
      <c r="I57" s="76">
        <f>_xlfn.XLOOKUP(B57,'3、一般公共预算支出决算表 '!B:B,'3、一般公共预算支出决算表 '!D:D,0)</f>
        <v>3503.46</v>
      </c>
      <c r="J57" s="76">
        <f t="shared" si="1"/>
        <v>0</v>
      </c>
    </row>
    <row r="58" s="76" customFormat="1" spans="1:10">
      <c r="A58" s="245">
        <f t="shared" si="0"/>
        <v>7</v>
      </c>
      <c r="B58" s="246">
        <v>2011301</v>
      </c>
      <c r="C58" s="246" t="s">
        <v>145</v>
      </c>
      <c r="D58" s="247">
        <v>3425.46</v>
      </c>
      <c r="E58" s="248">
        <v>3231.82</v>
      </c>
      <c r="F58" s="249">
        <f>_xlfn.XLOOKUP(B58,'[3]L02'!$A:$A,'[3]L02'!$C:$C,0)</f>
        <v>341</v>
      </c>
      <c r="G58" s="226"/>
      <c r="I58" s="76">
        <f>_xlfn.XLOOKUP(B58,'3、一般公共预算支出决算表 '!B:B,'3、一般公共预算支出决算表 '!D:D,0)</f>
        <v>3425.46</v>
      </c>
      <c r="J58" s="76">
        <f t="shared" si="1"/>
        <v>0</v>
      </c>
    </row>
    <row r="59" s="76" customFormat="1" spans="1:10">
      <c r="A59" s="245">
        <f t="shared" si="0"/>
        <v>7</v>
      </c>
      <c r="B59" s="246">
        <v>2011302</v>
      </c>
      <c r="C59" s="246" t="s">
        <v>146</v>
      </c>
      <c r="D59" s="247">
        <v>0</v>
      </c>
      <c r="E59" s="248">
        <v>0</v>
      </c>
      <c r="F59" s="249">
        <f>_xlfn.XLOOKUP(B59,'[3]L02'!$A:$A,'[3]L02'!$C:$C,0)</f>
        <v>29</v>
      </c>
      <c r="G59" s="226"/>
      <c r="I59" s="76">
        <f>_xlfn.XLOOKUP(B59,'3、一般公共预算支出决算表 '!B:B,'3、一般公共预算支出决算表 '!D:D,0)</f>
        <v>0</v>
      </c>
      <c r="J59" s="76">
        <f t="shared" si="1"/>
        <v>0</v>
      </c>
    </row>
    <row r="60" s="76" customFormat="1" spans="1:10">
      <c r="A60" s="245">
        <v>7</v>
      </c>
      <c r="B60" s="246">
        <v>2011304</v>
      </c>
      <c r="C60" s="246" t="s">
        <v>180</v>
      </c>
      <c r="D60" s="247">
        <v>50</v>
      </c>
      <c r="E60" s="248"/>
      <c r="F60" s="249">
        <f>_xlfn.XLOOKUP(B60,'[3]L02'!$A:$A,'[3]L02'!$C:$C,0)</f>
        <v>0</v>
      </c>
      <c r="G60" s="226"/>
      <c r="I60" s="76">
        <f>_xlfn.XLOOKUP(B60,'3、一般公共预算支出决算表 '!B:B,'3、一般公共预算支出决算表 '!D:D,0)</f>
        <v>50</v>
      </c>
      <c r="J60" s="76">
        <f t="shared" si="1"/>
        <v>0</v>
      </c>
    </row>
    <row r="61" s="76" customFormat="1" spans="1:10">
      <c r="A61" s="245">
        <f>LEN(B61)</f>
        <v>7</v>
      </c>
      <c r="B61" s="246">
        <v>2011308</v>
      </c>
      <c r="C61" s="246" t="s">
        <v>181</v>
      </c>
      <c r="D61" s="247">
        <v>28</v>
      </c>
      <c r="E61" s="248">
        <v>28</v>
      </c>
      <c r="F61" s="249">
        <f>_xlfn.XLOOKUP(B61,'[3]L02'!$A:$A,'[3]L02'!$C:$C,0)</f>
        <v>0</v>
      </c>
      <c r="G61" s="226"/>
      <c r="I61" s="76">
        <f>_xlfn.XLOOKUP(B61,'3、一般公共预算支出决算表 '!B:B,'3、一般公共预算支出决算表 '!D:D,0)</f>
        <v>28</v>
      </c>
      <c r="J61" s="76">
        <f t="shared" si="1"/>
        <v>0</v>
      </c>
    </row>
    <row r="62" s="76" customFormat="1" spans="1:10">
      <c r="A62" s="245">
        <f>LEN(B62)</f>
        <v>7</v>
      </c>
      <c r="B62" s="246">
        <v>2011350</v>
      </c>
      <c r="C62" s="246" t="s">
        <v>182</v>
      </c>
      <c r="D62" s="247">
        <v>0</v>
      </c>
      <c r="E62" s="248">
        <v>0</v>
      </c>
      <c r="F62" s="249">
        <f>_xlfn.XLOOKUP(B62,'[3]L02'!$A:$A,'[3]L02'!$C:$C,0)</f>
        <v>0</v>
      </c>
      <c r="G62" s="226"/>
      <c r="I62" s="76">
        <f>_xlfn.XLOOKUP(B62,'3、一般公共预算支出决算表 '!B:B,'3、一般公共预算支出决算表 '!D:D,0)</f>
        <v>0</v>
      </c>
      <c r="J62" s="76">
        <f t="shared" si="1"/>
        <v>0</v>
      </c>
    </row>
    <row r="63" s="76" customFormat="1" spans="1:10">
      <c r="A63" s="245">
        <v>5</v>
      </c>
      <c r="B63" s="246">
        <v>20123</v>
      </c>
      <c r="C63" s="250" t="s">
        <v>183</v>
      </c>
      <c r="D63" s="247">
        <v>20</v>
      </c>
      <c r="E63" s="248"/>
      <c r="F63" s="249">
        <f>_xlfn.XLOOKUP(B63,'[3]L02'!$A:$A,'[3]L02'!$C:$C,0)</f>
        <v>0</v>
      </c>
      <c r="G63" s="226"/>
      <c r="I63" s="76">
        <f>_xlfn.XLOOKUP(B63,'3、一般公共预算支出决算表 '!B:B,'3、一般公共预算支出决算表 '!D:D,0)</f>
        <v>20</v>
      </c>
      <c r="J63" s="76">
        <f t="shared" si="1"/>
        <v>0</v>
      </c>
    </row>
    <row r="64" s="76" customFormat="1" spans="1:10">
      <c r="A64" s="245">
        <v>7</v>
      </c>
      <c r="B64" s="246">
        <v>2012304</v>
      </c>
      <c r="C64" s="246" t="s">
        <v>184</v>
      </c>
      <c r="D64" s="247">
        <v>20</v>
      </c>
      <c r="E64" s="248"/>
      <c r="F64" s="249">
        <f>_xlfn.XLOOKUP(B64,'[3]L02'!$A:$A,'[3]L02'!$C:$C,0)</f>
        <v>0</v>
      </c>
      <c r="G64" s="226"/>
      <c r="I64" s="76">
        <f>_xlfn.XLOOKUP(B64,'3、一般公共预算支出决算表 '!B:B,'3、一般公共预算支出决算表 '!D:D,0)</f>
        <v>20</v>
      </c>
      <c r="J64" s="76">
        <f t="shared" si="1"/>
        <v>0</v>
      </c>
    </row>
    <row r="65" s="76" customFormat="1" spans="1:10">
      <c r="A65" s="245">
        <f t="shared" ref="A65:A72" si="2">LEN(B65)</f>
        <v>5</v>
      </c>
      <c r="B65" s="246">
        <v>20126</v>
      </c>
      <c r="C65" s="250" t="s">
        <v>185</v>
      </c>
      <c r="D65" s="247">
        <v>208.68</v>
      </c>
      <c r="E65" s="248">
        <v>194.51</v>
      </c>
      <c r="F65" s="249">
        <f>_xlfn.XLOOKUP(B65,'[3]L02'!$A:$A,'[3]L02'!$C:$C,0)</f>
        <v>181</v>
      </c>
      <c r="G65" s="226"/>
      <c r="I65" s="76">
        <f>_xlfn.XLOOKUP(B65,'3、一般公共预算支出决算表 '!B:B,'3、一般公共预算支出决算表 '!D:D,0)</f>
        <v>208.68</v>
      </c>
      <c r="J65" s="76">
        <f t="shared" si="1"/>
        <v>0</v>
      </c>
    </row>
    <row r="66" s="76" customFormat="1" spans="1:10">
      <c r="A66" s="245">
        <f t="shared" si="2"/>
        <v>7</v>
      </c>
      <c r="B66" s="246">
        <v>2012601</v>
      </c>
      <c r="C66" s="246" t="s">
        <v>145</v>
      </c>
      <c r="D66" s="247">
        <v>102.28</v>
      </c>
      <c r="E66" s="248">
        <v>144.51</v>
      </c>
      <c r="F66" s="249">
        <f>_xlfn.XLOOKUP(B66,'[3]L02'!$A:$A,'[3]L02'!$C:$C,0)</f>
        <v>137</v>
      </c>
      <c r="G66" s="226"/>
      <c r="I66" s="76">
        <f>_xlfn.XLOOKUP(B66,'3、一般公共预算支出决算表 '!B:B,'3、一般公共预算支出决算表 '!D:D,0)</f>
        <v>102.28</v>
      </c>
      <c r="J66" s="76">
        <f t="shared" si="1"/>
        <v>0</v>
      </c>
    </row>
    <row r="67" s="76" customFormat="1" spans="1:10">
      <c r="A67" s="245">
        <f t="shared" si="2"/>
        <v>7</v>
      </c>
      <c r="B67" s="246">
        <v>2012602</v>
      </c>
      <c r="C67" s="246" t="s">
        <v>146</v>
      </c>
      <c r="D67" s="247">
        <v>56.4</v>
      </c>
      <c r="E67" s="248">
        <v>0</v>
      </c>
      <c r="F67" s="249">
        <f>_xlfn.XLOOKUP(B67,'[3]L02'!$A:$A,'[3]L02'!$C:$C,0)</f>
        <v>9</v>
      </c>
      <c r="G67" s="226"/>
      <c r="I67" s="76">
        <f>_xlfn.XLOOKUP(B67,'3、一般公共预算支出决算表 '!B:B,'3、一般公共预算支出决算表 '!D:D,0)</f>
        <v>56.4</v>
      </c>
      <c r="J67" s="76">
        <f t="shared" si="1"/>
        <v>0</v>
      </c>
    </row>
    <row r="68" s="76" customFormat="1" spans="1:10">
      <c r="A68" s="245">
        <f t="shared" si="2"/>
        <v>7</v>
      </c>
      <c r="B68" s="246">
        <v>2012604</v>
      </c>
      <c r="C68" s="246" t="s">
        <v>186</v>
      </c>
      <c r="D68" s="247">
        <v>50</v>
      </c>
      <c r="E68" s="248">
        <v>50</v>
      </c>
      <c r="F68" s="249">
        <f>_xlfn.XLOOKUP(B68,'[3]L02'!$A:$A,'[3]L02'!$C:$C,0)</f>
        <v>35</v>
      </c>
      <c r="G68" s="226"/>
      <c r="I68" s="76">
        <f>_xlfn.XLOOKUP(B68,'3、一般公共预算支出决算表 '!B:B,'3、一般公共预算支出决算表 '!D:D,0)</f>
        <v>50</v>
      </c>
      <c r="J68" s="76">
        <f t="shared" si="1"/>
        <v>0</v>
      </c>
    </row>
    <row r="69" s="76" customFormat="1" spans="1:10">
      <c r="A69" s="245">
        <f t="shared" si="2"/>
        <v>5</v>
      </c>
      <c r="B69" s="246">
        <v>20128</v>
      </c>
      <c r="C69" s="250" t="s">
        <v>187</v>
      </c>
      <c r="D69" s="247">
        <v>116.32</v>
      </c>
      <c r="E69" s="248">
        <v>105.64</v>
      </c>
      <c r="F69" s="249">
        <f>_xlfn.XLOOKUP(B69,'[3]L02'!$A:$A,'[3]L02'!$C:$C,0)</f>
        <v>105</v>
      </c>
      <c r="G69" s="226"/>
      <c r="I69" s="76">
        <f>_xlfn.XLOOKUP(B69,'3、一般公共预算支出决算表 '!B:B,'3、一般公共预算支出决算表 '!D:D,0)</f>
        <v>116.32</v>
      </c>
      <c r="J69" s="76">
        <f t="shared" si="1"/>
        <v>0</v>
      </c>
    </row>
    <row r="70" s="76" customFormat="1" spans="1:10">
      <c r="A70" s="245">
        <f t="shared" si="2"/>
        <v>7</v>
      </c>
      <c r="B70" s="246">
        <v>2012801</v>
      </c>
      <c r="C70" s="246" t="s">
        <v>145</v>
      </c>
      <c r="D70" s="247">
        <v>94.52</v>
      </c>
      <c r="E70" s="248">
        <v>83.84</v>
      </c>
      <c r="F70" s="249">
        <f>_xlfn.XLOOKUP(B70,'[3]L02'!$A:$A,'[3]L02'!$C:$C,0)</f>
        <v>103</v>
      </c>
      <c r="G70" s="226"/>
      <c r="I70" s="76">
        <f>_xlfn.XLOOKUP(B70,'3、一般公共预算支出决算表 '!B:B,'3、一般公共预算支出决算表 '!D:D,0)</f>
        <v>94.52</v>
      </c>
      <c r="J70" s="76">
        <f t="shared" ref="J70:J133" si="3">D70-I70</f>
        <v>0</v>
      </c>
    </row>
    <row r="71" s="76" customFormat="1" spans="1:10">
      <c r="A71" s="245">
        <f t="shared" si="2"/>
        <v>7</v>
      </c>
      <c r="B71" s="246">
        <v>2012802</v>
      </c>
      <c r="C71" s="246" t="s">
        <v>146</v>
      </c>
      <c r="D71" s="247">
        <v>21.8</v>
      </c>
      <c r="E71" s="248">
        <v>21.8</v>
      </c>
      <c r="F71" s="249">
        <f>_xlfn.XLOOKUP(B71,'[3]L02'!$A:$A,'[3]L02'!$C:$C,0)</f>
        <v>2</v>
      </c>
      <c r="G71" s="226"/>
      <c r="I71" s="76">
        <f>_xlfn.XLOOKUP(B71,'3、一般公共预算支出决算表 '!B:B,'3、一般公共预算支出决算表 '!D:D,0)</f>
        <v>21.8</v>
      </c>
      <c r="J71" s="76">
        <f t="shared" si="3"/>
        <v>0</v>
      </c>
    </row>
    <row r="72" s="76" customFormat="1" spans="1:10">
      <c r="A72" s="245">
        <f t="shared" si="2"/>
        <v>5</v>
      </c>
      <c r="B72" s="246">
        <v>20129</v>
      </c>
      <c r="C72" s="250" t="s">
        <v>188</v>
      </c>
      <c r="D72" s="247">
        <v>331</v>
      </c>
      <c r="E72" s="248">
        <v>303.74</v>
      </c>
      <c r="F72" s="249">
        <f>_xlfn.XLOOKUP(B72,'[3]L02'!$A:$A,'[3]L02'!$C:$C,0)</f>
        <v>677</v>
      </c>
      <c r="G72" s="226"/>
      <c r="I72" s="76">
        <f>_xlfn.XLOOKUP(B72,'3、一般公共预算支出决算表 '!B:B,'3、一般公共预算支出决算表 '!D:D,0)</f>
        <v>331</v>
      </c>
      <c r="J72" s="76">
        <f t="shared" si="3"/>
        <v>0</v>
      </c>
    </row>
    <row r="73" s="76" customFormat="1" spans="1:10">
      <c r="A73" s="245">
        <f t="shared" ref="A73:A108" si="4">LEN(B73)</f>
        <v>7</v>
      </c>
      <c r="B73" s="246">
        <v>2012901</v>
      </c>
      <c r="C73" s="246" t="s">
        <v>145</v>
      </c>
      <c r="D73" s="247">
        <v>285.4</v>
      </c>
      <c r="E73" s="248">
        <v>256.14</v>
      </c>
      <c r="F73" s="249">
        <f>_xlfn.XLOOKUP(B73,'[3]L02'!$A:$A,'[3]L02'!$C:$C,0)</f>
        <v>375</v>
      </c>
      <c r="G73" s="226"/>
      <c r="I73" s="76">
        <f>_xlfn.XLOOKUP(B73,'3、一般公共预算支出决算表 '!B:B,'3、一般公共预算支出决算表 '!D:D,0)</f>
        <v>285.4</v>
      </c>
      <c r="J73" s="76">
        <f t="shared" si="3"/>
        <v>0</v>
      </c>
    </row>
    <row r="74" s="76" customFormat="1" spans="1:10">
      <c r="A74" s="245">
        <f t="shared" si="4"/>
        <v>7</v>
      </c>
      <c r="B74" s="246">
        <v>2012902</v>
      </c>
      <c r="C74" s="246" t="s">
        <v>146</v>
      </c>
      <c r="D74" s="247">
        <v>0</v>
      </c>
      <c r="E74" s="248">
        <v>2</v>
      </c>
      <c r="F74" s="249">
        <f>_xlfn.XLOOKUP(B74,'[3]L02'!$A:$A,'[3]L02'!$C:$C,0)</f>
        <v>2</v>
      </c>
      <c r="G74" s="226"/>
      <c r="I74" s="76">
        <f>_xlfn.XLOOKUP(B74,'3、一般公共预算支出决算表 '!B:B,'3、一般公共预算支出决算表 '!D:D,0)</f>
        <v>0</v>
      </c>
      <c r="J74" s="76">
        <f t="shared" si="3"/>
        <v>0</v>
      </c>
    </row>
    <row r="75" s="76" customFormat="1" spans="1:10">
      <c r="A75" s="245">
        <f t="shared" si="4"/>
        <v>7</v>
      </c>
      <c r="B75" s="246">
        <v>2012999</v>
      </c>
      <c r="C75" s="246" t="s">
        <v>189</v>
      </c>
      <c r="D75" s="247">
        <v>45.6</v>
      </c>
      <c r="E75" s="248">
        <v>45.6</v>
      </c>
      <c r="F75" s="249">
        <f>_xlfn.XLOOKUP(B75,'[3]L02'!$A:$A,'[3]L02'!$C:$C,0)</f>
        <v>0</v>
      </c>
      <c r="G75" s="226"/>
      <c r="I75" s="76">
        <f>_xlfn.XLOOKUP(B75,'3、一般公共预算支出决算表 '!B:B,'3、一般公共预算支出决算表 '!D:D,0)</f>
        <v>45.6</v>
      </c>
      <c r="J75" s="76">
        <f t="shared" si="3"/>
        <v>0</v>
      </c>
    </row>
    <row r="76" s="76" customFormat="1" spans="1:10">
      <c r="A76" s="245">
        <f t="shared" si="4"/>
        <v>5</v>
      </c>
      <c r="B76" s="246">
        <v>20131</v>
      </c>
      <c r="C76" s="250" t="s">
        <v>190</v>
      </c>
      <c r="D76" s="247">
        <v>2212.78</v>
      </c>
      <c r="E76" s="248">
        <v>1874.43</v>
      </c>
      <c r="F76" s="249">
        <f>_xlfn.XLOOKUP(B76,'[3]L02'!$A:$A,'[3]L02'!$C:$C,0)</f>
        <v>2198</v>
      </c>
      <c r="G76" s="226"/>
      <c r="I76" s="76">
        <f>_xlfn.XLOOKUP(B76,'3、一般公共预算支出决算表 '!B:B,'3、一般公共预算支出决算表 '!D:D,0)</f>
        <v>2212.78</v>
      </c>
      <c r="J76" s="76">
        <f t="shared" si="3"/>
        <v>0</v>
      </c>
    </row>
    <row r="77" s="76" customFormat="1" spans="1:10">
      <c r="A77" s="245">
        <f t="shared" si="4"/>
        <v>7</v>
      </c>
      <c r="B77" s="246">
        <v>2013101</v>
      </c>
      <c r="C77" s="246" t="s">
        <v>145</v>
      </c>
      <c r="D77" s="247">
        <v>1124.69</v>
      </c>
      <c r="E77" s="248">
        <v>1078.87</v>
      </c>
      <c r="F77" s="249">
        <f>_xlfn.XLOOKUP(B77,'[3]L02'!$A:$A,'[3]L02'!$C:$C,0)</f>
        <v>1552</v>
      </c>
      <c r="G77" s="226"/>
      <c r="I77" s="76">
        <f>_xlfn.XLOOKUP(B77,'3、一般公共预算支出决算表 '!B:B,'3、一般公共预算支出决算表 '!D:D,0)</f>
        <v>1124.69</v>
      </c>
      <c r="J77" s="76">
        <f t="shared" si="3"/>
        <v>0</v>
      </c>
    </row>
    <row r="78" s="76" customFormat="1" spans="1:10">
      <c r="A78" s="245">
        <f t="shared" si="4"/>
        <v>7</v>
      </c>
      <c r="B78" s="246">
        <v>2013102</v>
      </c>
      <c r="C78" s="246" t="s">
        <v>146</v>
      </c>
      <c r="D78" s="247">
        <v>1088.09</v>
      </c>
      <c r="E78" s="248">
        <v>795.56</v>
      </c>
      <c r="F78" s="249">
        <f>_xlfn.XLOOKUP(B78,'[3]L02'!$A:$A,'[3]L02'!$C:$C,0)</f>
        <v>622</v>
      </c>
      <c r="G78" s="226"/>
      <c r="I78" s="76">
        <f>_xlfn.XLOOKUP(B78,'3、一般公共预算支出决算表 '!B:B,'3、一般公共预算支出决算表 '!D:D,0)</f>
        <v>1088.09</v>
      </c>
      <c r="J78" s="76">
        <f t="shared" si="3"/>
        <v>0</v>
      </c>
    </row>
    <row r="79" s="76" customFormat="1" spans="1:10">
      <c r="A79" s="245">
        <f t="shared" si="4"/>
        <v>7</v>
      </c>
      <c r="B79" s="246">
        <v>2013199</v>
      </c>
      <c r="C79" s="246" t="s">
        <v>191</v>
      </c>
      <c r="D79" s="247">
        <v>0</v>
      </c>
      <c r="E79" s="248">
        <v>0</v>
      </c>
      <c r="F79" s="249">
        <f>_xlfn.XLOOKUP(B79,'[3]L02'!$A:$A,'[3]L02'!$C:$C,0)</f>
        <v>24</v>
      </c>
      <c r="G79" s="226"/>
      <c r="I79" s="76">
        <f>_xlfn.XLOOKUP(B79,'3、一般公共预算支出决算表 '!B:B,'3、一般公共预算支出决算表 '!D:D,0)</f>
        <v>0</v>
      </c>
      <c r="J79" s="76">
        <f t="shared" si="3"/>
        <v>0</v>
      </c>
    </row>
    <row r="80" s="76" customFormat="1" spans="1:10">
      <c r="A80" s="245">
        <f t="shared" si="4"/>
        <v>5</v>
      </c>
      <c r="B80" s="246">
        <v>20132</v>
      </c>
      <c r="C80" s="250" t="s">
        <v>192</v>
      </c>
      <c r="D80" s="247">
        <v>1503.52</v>
      </c>
      <c r="E80" s="248">
        <v>1317</v>
      </c>
      <c r="F80" s="249">
        <f>_xlfn.XLOOKUP(B80,'[3]L02'!$A:$A,'[3]L02'!$C:$C,0)</f>
        <v>1343</v>
      </c>
      <c r="G80" s="226"/>
      <c r="I80" s="76">
        <f>_xlfn.XLOOKUP(B80,'3、一般公共预算支出决算表 '!B:B,'3、一般公共预算支出决算表 '!D:D,0)</f>
        <v>1503.52</v>
      </c>
      <c r="J80" s="76">
        <f t="shared" si="3"/>
        <v>0</v>
      </c>
    </row>
    <row r="81" s="76" customFormat="1" spans="1:10">
      <c r="A81" s="245">
        <f t="shared" si="4"/>
        <v>7</v>
      </c>
      <c r="B81" s="246">
        <v>2013201</v>
      </c>
      <c r="C81" s="246" t="s">
        <v>145</v>
      </c>
      <c r="D81" s="247">
        <v>741.47</v>
      </c>
      <c r="E81" s="248">
        <v>798.05</v>
      </c>
      <c r="F81" s="249">
        <f>_xlfn.XLOOKUP(B81,'[3]L02'!$A:$A,'[3]L02'!$C:$C,0)</f>
        <v>657</v>
      </c>
      <c r="G81" s="226"/>
      <c r="I81" s="76">
        <f>_xlfn.XLOOKUP(B81,'3、一般公共预算支出决算表 '!B:B,'3、一般公共预算支出决算表 '!D:D,0)</f>
        <v>741.47</v>
      </c>
      <c r="J81" s="76">
        <f t="shared" si="3"/>
        <v>0</v>
      </c>
    </row>
    <row r="82" s="76" customFormat="1" spans="1:10">
      <c r="A82" s="245">
        <f t="shared" si="4"/>
        <v>7</v>
      </c>
      <c r="B82" s="246">
        <v>2013202</v>
      </c>
      <c r="C82" s="246" t="s">
        <v>146</v>
      </c>
      <c r="D82" s="247">
        <v>762.05</v>
      </c>
      <c r="E82" s="248">
        <v>518.95</v>
      </c>
      <c r="F82" s="249">
        <f>_xlfn.XLOOKUP(B82,'[3]L02'!$A:$A,'[3]L02'!$C:$C,0)</f>
        <v>349</v>
      </c>
      <c r="G82" s="226"/>
      <c r="I82" s="76">
        <f>_xlfn.XLOOKUP(B82,'3、一般公共预算支出决算表 '!B:B,'3、一般公共预算支出决算表 '!D:D,0)</f>
        <v>762.05</v>
      </c>
      <c r="J82" s="76">
        <f t="shared" si="3"/>
        <v>0</v>
      </c>
    </row>
    <row r="83" s="76" customFormat="1" spans="1:10">
      <c r="A83" s="245">
        <f t="shared" si="4"/>
        <v>7</v>
      </c>
      <c r="B83" s="246">
        <v>2013204</v>
      </c>
      <c r="C83" s="246" t="s">
        <v>193</v>
      </c>
      <c r="D83" s="247">
        <v>0</v>
      </c>
      <c r="E83" s="248">
        <v>0</v>
      </c>
      <c r="F83" s="249">
        <f>_xlfn.XLOOKUP(B83,'[3]L02'!$A:$A,'[3]L02'!$C:$C,0)</f>
        <v>0</v>
      </c>
      <c r="G83" s="226"/>
      <c r="I83" s="76">
        <f>_xlfn.XLOOKUP(B83,'3、一般公共预算支出决算表 '!B:B,'3、一般公共预算支出决算表 '!D:D,0)</f>
        <v>0</v>
      </c>
      <c r="J83" s="76">
        <f t="shared" si="3"/>
        <v>0</v>
      </c>
    </row>
    <row r="84" s="76" customFormat="1" spans="1:10">
      <c r="A84" s="245">
        <f t="shared" si="4"/>
        <v>7</v>
      </c>
      <c r="B84" s="246">
        <v>2013299</v>
      </c>
      <c r="C84" s="246" t="s">
        <v>194</v>
      </c>
      <c r="D84" s="247">
        <v>0</v>
      </c>
      <c r="E84" s="248">
        <v>0</v>
      </c>
      <c r="F84" s="249">
        <f>_xlfn.XLOOKUP(B84,'[3]L02'!$A:$A,'[3]L02'!$C:$C,0)</f>
        <v>337</v>
      </c>
      <c r="G84" s="226"/>
      <c r="I84" s="76">
        <f>_xlfn.XLOOKUP(B84,'3、一般公共预算支出决算表 '!B:B,'3、一般公共预算支出决算表 '!D:D,0)</f>
        <v>0</v>
      </c>
      <c r="J84" s="76">
        <f t="shared" si="3"/>
        <v>0</v>
      </c>
    </row>
    <row r="85" s="76" customFormat="1" spans="1:10">
      <c r="A85" s="245">
        <f t="shared" si="4"/>
        <v>5</v>
      </c>
      <c r="B85" s="246">
        <v>20133</v>
      </c>
      <c r="C85" s="250" t="s">
        <v>195</v>
      </c>
      <c r="D85" s="247">
        <v>529.69</v>
      </c>
      <c r="E85" s="248">
        <v>469.66</v>
      </c>
      <c r="F85" s="249">
        <f>_xlfn.XLOOKUP(B85,'[3]L02'!$A:$A,'[3]L02'!$C:$C,0)</f>
        <v>594</v>
      </c>
      <c r="G85" s="226"/>
      <c r="I85" s="76">
        <f>_xlfn.XLOOKUP(B85,'3、一般公共预算支出决算表 '!B:B,'3、一般公共预算支出决算表 '!D:D,0)</f>
        <v>529.69</v>
      </c>
      <c r="J85" s="76">
        <f t="shared" si="3"/>
        <v>0</v>
      </c>
    </row>
    <row r="86" s="76" customFormat="1" spans="1:10">
      <c r="A86" s="245">
        <f t="shared" si="4"/>
        <v>7</v>
      </c>
      <c r="B86" s="246">
        <v>2013301</v>
      </c>
      <c r="C86" s="246" t="s">
        <v>145</v>
      </c>
      <c r="D86" s="247">
        <v>242.69</v>
      </c>
      <c r="E86" s="248">
        <v>242.66</v>
      </c>
      <c r="F86" s="249">
        <f>_xlfn.XLOOKUP(B86,'[3]L02'!$A:$A,'[3]L02'!$C:$C,0)</f>
        <v>244</v>
      </c>
      <c r="G86" s="226"/>
      <c r="I86" s="76">
        <f>_xlfn.XLOOKUP(B86,'3、一般公共预算支出决算表 '!B:B,'3、一般公共预算支出决算表 '!D:D,0)</f>
        <v>242.69</v>
      </c>
      <c r="J86" s="76">
        <f t="shared" si="3"/>
        <v>0</v>
      </c>
    </row>
    <row r="87" s="76" customFormat="1" spans="1:10">
      <c r="A87" s="245">
        <f t="shared" si="4"/>
        <v>7</v>
      </c>
      <c r="B87" s="246">
        <v>2013302</v>
      </c>
      <c r="C87" s="246" t="s">
        <v>146</v>
      </c>
      <c r="D87" s="247">
        <v>287</v>
      </c>
      <c r="E87" s="248">
        <v>227</v>
      </c>
      <c r="F87" s="249">
        <f>_xlfn.XLOOKUP(B87,'[3]L02'!$A:$A,'[3]L02'!$C:$C,0)</f>
        <v>350</v>
      </c>
      <c r="G87" s="226"/>
      <c r="I87" s="76">
        <f>_xlfn.XLOOKUP(B87,'3、一般公共预算支出决算表 '!B:B,'3、一般公共预算支出决算表 '!D:D,0)</f>
        <v>287</v>
      </c>
      <c r="J87" s="76">
        <f t="shared" si="3"/>
        <v>0</v>
      </c>
    </row>
    <row r="88" s="76" customFormat="1" spans="1:10">
      <c r="A88" s="245">
        <f t="shared" si="4"/>
        <v>7</v>
      </c>
      <c r="B88" s="246">
        <v>2013399</v>
      </c>
      <c r="C88" s="246" t="s">
        <v>196</v>
      </c>
      <c r="D88" s="247">
        <v>0</v>
      </c>
      <c r="E88" s="248">
        <v>0</v>
      </c>
      <c r="F88" s="249">
        <f>_xlfn.XLOOKUP(B88,'[3]L02'!$A:$A,'[3]L02'!$C:$C,0)</f>
        <v>0</v>
      </c>
      <c r="G88" s="226"/>
      <c r="I88" s="76">
        <f>_xlfn.XLOOKUP(B88,'3、一般公共预算支出决算表 '!B:B,'3、一般公共预算支出决算表 '!D:D,0)</f>
        <v>0</v>
      </c>
      <c r="J88" s="76">
        <f t="shared" si="3"/>
        <v>0</v>
      </c>
    </row>
    <row r="89" s="76" customFormat="1" spans="1:10">
      <c r="A89" s="245">
        <f t="shared" si="4"/>
        <v>5</v>
      </c>
      <c r="B89" s="246">
        <v>20134</v>
      </c>
      <c r="C89" s="250" t="s">
        <v>197</v>
      </c>
      <c r="D89" s="247">
        <v>287.22</v>
      </c>
      <c r="E89" s="248">
        <v>302.17</v>
      </c>
      <c r="F89" s="249">
        <f>_xlfn.XLOOKUP(B89,'[3]L02'!$A:$A,'[3]L02'!$C:$C,0)</f>
        <v>304</v>
      </c>
      <c r="G89" s="226"/>
      <c r="I89" s="76">
        <f>_xlfn.XLOOKUP(B89,'3、一般公共预算支出决算表 '!B:B,'3、一般公共预算支出决算表 '!D:D,0)</f>
        <v>287.22</v>
      </c>
      <c r="J89" s="76">
        <f t="shared" si="3"/>
        <v>0</v>
      </c>
    </row>
    <row r="90" s="76" customFormat="1" spans="1:10">
      <c r="A90" s="245">
        <f t="shared" si="4"/>
        <v>7</v>
      </c>
      <c r="B90" s="246">
        <v>2013401</v>
      </c>
      <c r="C90" s="246" t="s">
        <v>145</v>
      </c>
      <c r="D90" s="247">
        <v>231.82</v>
      </c>
      <c r="E90" s="248">
        <v>213.77</v>
      </c>
      <c r="F90" s="249">
        <f>_xlfn.XLOOKUP(B90,'[3]L02'!$A:$A,'[3]L02'!$C:$C,0)</f>
        <v>289</v>
      </c>
      <c r="G90" s="226"/>
      <c r="I90" s="76">
        <f>_xlfn.XLOOKUP(B90,'3、一般公共预算支出决算表 '!B:B,'3、一般公共预算支出决算表 '!D:D,0)</f>
        <v>231.82</v>
      </c>
      <c r="J90" s="76">
        <f t="shared" si="3"/>
        <v>0</v>
      </c>
    </row>
    <row r="91" s="76" customFormat="1" spans="1:10">
      <c r="A91" s="245">
        <f t="shared" si="4"/>
        <v>7</v>
      </c>
      <c r="B91" s="246">
        <v>2013402</v>
      </c>
      <c r="C91" s="246" t="s">
        <v>146</v>
      </c>
      <c r="D91" s="247">
        <v>42</v>
      </c>
      <c r="E91" s="248">
        <v>75.2</v>
      </c>
      <c r="F91" s="249">
        <f>_xlfn.XLOOKUP(B91,'[3]L02'!$A:$A,'[3]L02'!$C:$C,0)</f>
        <v>15</v>
      </c>
      <c r="G91" s="226"/>
      <c r="I91" s="76">
        <f>_xlfn.XLOOKUP(B91,'3、一般公共预算支出决算表 '!B:B,'3、一般公共预算支出决算表 '!D:D,0)</f>
        <v>42</v>
      </c>
      <c r="J91" s="76">
        <f t="shared" si="3"/>
        <v>0</v>
      </c>
    </row>
    <row r="92" s="76" customFormat="1" spans="1:10">
      <c r="A92" s="245">
        <f t="shared" si="4"/>
        <v>7</v>
      </c>
      <c r="B92" s="246">
        <v>2013404</v>
      </c>
      <c r="C92" s="246" t="s">
        <v>198</v>
      </c>
      <c r="D92" s="247">
        <v>13.4</v>
      </c>
      <c r="E92" s="248">
        <v>13.2</v>
      </c>
      <c r="F92" s="249">
        <f>_xlfn.XLOOKUP(B92,'[3]L02'!$A:$A,'[3]L02'!$C:$C,0)</f>
        <v>0</v>
      </c>
      <c r="G92" s="226"/>
      <c r="I92" s="76">
        <f>_xlfn.XLOOKUP(B92,'3、一般公共预算支出决算表 '!B:B,'3、一般公共预算支出决算表 '!D:D,0)</f>
        <v>13.4</v>
      </c>
      <c r="J92" s="76">
        <f t="shared" si="3"/>
        <v>0</v>
      </c>
    </row>
    <row r="93" s="76" customFormat="1" spans="1:10">
      <c r="A93" s="245">
        <f t="shared" si="4"/>
        <v>5</v>
      </c>
      <c r="B93" s="246">
        <v>20136</v>
      </c>
      <c r="C93" s="250" t="s">
        <v>199</v>
      </c>
      <c r="D93" s="247">
        <v>0</v>
      </c>
      <c r="E93" s="248">
        <v>0</v>
      </c>
      <c r="F93" s="249">
        <f>_xlfn.XLOOKUP(B93,'[3]L02'!$A:$A,'[3]L02'!$C:$C,0)</f>
        <v>22</v>
      </c>
      <c r="G93" s="226"/>
      <c r="I93" s="76">
        <f>_xlfn.XLOOKUP(B93,'3、一般公共预算支出决算表 '!B:B,'3、一般公共预算支出决算表 '!D:D,0)</f>
        <v>0</v>
      </c>
      <c r="J93" s="76">
        <f t="shared" si="3"/>
        <v>0</v>
      </c>
    </row>
    <row r="94" s="76" customFormat="1" spans="1:10">
      <c r="A94" s="245">
        <f t="shared" si="4"/>
        <v>7</v>
      </c>
      <c r="B94" s="246">
        <v>2013699</v>
      </c>
      <c r="C94" s="246" t="s">
        <v>200</v>
      </c>
      <c r="D94" s="247">
        <v>0</v>
      </c>
      <c r="E94" s="248">
        <v>0</v>
      </c>
      <c r="F94" s="249">
        <f>_xlfn.XLOOKUP(B94,'[3]L02'!$A:$A,'[3]L02'!$C:$C,0)</f>
        <v>3</v>
      </c>
      <c r="G94" s="226"/>
      <c r="I94" s="76">
        <f>_xlfn.XLOOKUP(B94,'3、一般公共预算支出决算表 '!B:B,'3、一般公共预算支出决算表 '!D:D,0)</f>
        <v>0</v>
      </c>
      <c r="J94" s="76">
        <f t="shared" si="3"/>
        <v>0</v>
      </c>
    </row>
    <row r="95" s="76" customFormat="1" spans="1:10">
      <c r="A95" s="245">
        <f t="shared" si="4"/>
        <v>5</v>
      </c>
      <c r="B95" s="246">
        <v>20137</v>
      </c>
      <c r="C95" s="250" t="s">
        <v>201</v>
      </c>
      <c r="D95" s="247">
        <v>210.34</v>
      </c>
      <c r="E95" s="248">
        <v>188.77</v>
      </c>
      <c r="F95" s="249">
        <f>_xlfn.XLOOKUP(B95,'[3]L02'!$A:$A,'[3]L02'!$C:$C,0)</f>
        <v>204</v>
      </c>
      <c r="G95" s="226"/>
      <c r="I95" s="76">
        <f>_xlfn.XLOOKUP(B95,'3、一般公共预算支出决算表 '!B:B,'3、一般公共预算支出决算表 '!D:D,0)</f>
        <v>210.34</v>
      </c>
      <c r="J95" s="76">
        <f t="shared" si="3"/>
        <v>0</v>
      </c>
    </row>
    <row r="96" s="76" customFormat="1" spans="1:10">
      <c r="A96" s="245">
        <f t="shared" si="4"/>
        <v>7</v>
      </c>
      <c r="B96" s="246">
        <v>2013701</v>
      </c>
      <c r="C96" s="246" t="s">
        <v>145</v>
      </c>
      <c r="D96" s="247">
        <v>156.34</v>
      </c>
      <c r="E96" s="248">
        <v>158.77</v>
      </c>
      <c r="F96" s="249">
        <f>_xlfn.XLOOKUP(B96,'[3]L02'!$A:$A,'[3]L02'!$C:$C,0)</f>
        <v>151</v>
      </c>
      <c r="G96" s="226"/>
      <c r="I96" s="76">
        <f>_xlfn.XLOOKUP(B96,'3、一般公共预算支出决算表 '!B:B,'3、一般公共预算支出决算表 '!D:D,0)</f>
        <v>156.34</v>
      </c>
      <c r="J96" s="76">
        <f t="shared" si="3"/>
        <v>0</v>
      </c>
    </row>
    <row r="97" s="76" customFormat="1" spans="1:10">
      <c r="A97" s="245">
        <f t="shared" si="4"/>
        <v>7</v>
      </c>
      <c r="B97" s="246">
        <v>2013702</v>
      </c>
      <c r="C97" s="246" t="s">
        <v>146</v>
      </c>
      <c r="D97" s="247">
        <v>54</v>
      </c>
      <c r="E97" s="248">
        <v>30</v>
      </c>
      <c r="F97" s="249">
        <f>_xlfn.XLOOKUP(B97,'[3]L02'!$A:$A,'[3]L02'!$C:$C,0)</f>
        <v>53</v>
      </c>
      <c r="G97" s="226"/>
      <c r="I97" s="76">
        <f>_xlfn.XLOOKUP(B97,'3、一般公共预算支出决算表 '!B:B,'3、一般公共预算支出决算表 '!D:D,0)</f>
        <v>54</v>
      </c>
      <c r="J97" s="76">
        <f t="shared" si="3"/>
        <v>0</v>
      </c>
    </row>
    <row r="98" s="76" customFormat="1" spans="1:10">
      <c r="A98" s="245">
        <f t="shared" si="4"/>
        <v>5</v>
      </c>
      <c r="B98" s="246">
        <v>20138</v>
      </c>
      <c r="C98" s="250" t="s">
        <v>202</v>
      </c>
      <c r="D98" s="247">
        <v>4447.53</v>
      </c>
      <c r="E98" s="248">
        <v>3960.34</v>
      </c>
      <c r="F98" s="249">
        <f>_xlfn.XLOOKUP(B98,'[3]L02'!$A:$A,'[3]L02'!$C:$C,0)</f>
        <v>4003</v>
      </c>
      <c r="G98" s="226"/>
      <c r="I98" s="76">
        <f>_xlfn.XLOOKUP(B98,'3、一般公共预算支出决算表 '!B:B,'3、一般公共预算支出决算表 '!D:D,0)</f>
        <v>4447.53</v>
      </c>
      <c r="J98" s="76">
        <f t="shared" si="3"/>
        <v>0</v>
      </c>
    </row>
    <row r="99" s="76" customFormat="1" spans="1:10">
      <c r="A99" s="245">
        <f t="shared" si="4"/>
        <v>7</v>
      </c>
      <c r="B99" s="246">
        <v>2013801</v>
      </c>
      <c r="C99" s="246" t="s">
        <v>145</v>
      </c>
      <c r="D99" s="247">
        <v>3864.53</v>
      </c>
      <c r="E99" s="248">
        <v>3831.34</v>
      </c>
      <c r="F99" s="249">
        <f>_xlfn.XLOOKUP(B99,'[3]L02'!$A:$A,'[3]L02'!$C:$C,0)</f>
        <v>3574</v>
      </c>
      <c r="G99" s="226"/>
      <c r="I99" s="76">
        <f>_xlfn.XLOOKUP(B99,'3、一般公共预算支出决算表 '!B:B,'3、一般公共预算支出决算表 '!D:D,0)</f>
        <v>3864.53</v>
      </c>
      <c r="J99" s="76">
        <f t="shared" si="3"/>
        <v>0</v>
      </c>
    </row>
    <row r="100" s="76" customFormat="1" spans="1:10">
      <c r="A100" s="245">
        <f t="shared" si="4"/>
        <v>7</v>
      </c>
      <c r="B100" s="246">
        <v>2013802</v>
      </c>
      <c r="C100" s="246" t="s">
        <v>146</v>
      </c>
      <c r="D100" s="247">
        <v>578</v>
      </c>
      <c r="E100" s="248">
        <v>88</v>
      </c>
      <c r="F100" s="249">
        <f>_xlfn.XLOOKUP(B100,'[3]L02'!$A:$A,'[3]L02'!$C:$C,0)</f>
        <v>363</v>
      </c>
      <c r="G100" s="226"/>
      <c r="I100" s="76">
        <f>_xlfn.XLOOKUP(B100,'3、一般公共预算支出决算表 '!B:B,'3、一般公共预算支出决算表 '!D:D,0)</f>
        <v>578</v>
      </c>
      <c r="J100" s="76">
        <f t="shared" si="3"/>
        <v>0</v>
      </c>
    </row>
    <row r="101" s="76" customFormat="1" spans="1:10">
      <c r="A101" s="245">
        <f t="shared" si="4"/>
        <v>7</v>
      </c>
      <c r="B101" s="246">
        <v>2013812</v>
      </c>
      <c r="C101" s="246" t="s">
        <v>203</v>
      </c>
      <c r="D101" s="247">
        <v>0</v>
      </c>
      <c r="E101" s="248">
        <v>3</v>
      </c>
      <c r="F101" s="249">
        <f>_xlfn.XLOOKUP(B101,'[3]L02'!$A:$A,'[3]L02'!$C:$C,0)</f>
        <v>10</v>
      </c>
      <c r="G101" s="226"/>
      <c r="I101" s="76">
        <f>_xlfn.XLOOKUP(B101,'3、一般公共预算支出决算表 '!B:B,'3、一般公共预算支出决算表 '!D:D,0)</f>
        <v>0</v>
      </c>
      <c r="J101" s="76">
        <f t="shared" si="3"/>
        <v>0</v>
      </c>
    </row>
    <row r="102" s="76" customFormat="1" spans="1:10">
      <c r="A102" s="245">
        <f t="shared" si="4"/>
        <v>7</v>
      </c>
      <c r="B102" s="246">
        <v>2013816</v>
      </c>
      <c r="C102" s="246" t="s">
        <v>204</v>
      </c>
      <c r="D102" s="247">
        <v>5</v>
      </c>
      <c r="E102" s="248">
        <v>5</v>
      </c>
      <c r="F102" s="249">
        <f>_xlfn.XLOOKUP(B102,'[3]L02'!$A:$A,'[3]L02'!$C:$C,0)</f>
        <v>6</v>
      </c>
      <c r="G102" s="226"/>
      <c r="I102" s="76">
        <f>_xlfn.XLOOKUP(B102,'3、一般公共预算支出决算表 '!B:B,'3、一般公共预算支出决算表 '!D:D,0)</f>
        <v>5</v>
      </c>
      <c r="J102" s="76">
        <f t="shared" si="3"/>
        <v>0</v>
      </c>
    </row>
    <row r="103" s="76" customFormat="1" spans="1:10">
      <c r="A103" s="245">
        <f t="shared" si="4"/>
        <v>7</v>
      </c>
      <c r="B103" s="246">
        <v>2013899</v>
      </c>
      <c r="C103" s="246" t="s">
        <v>205</v>
      </c>
      <c r="D103" s="247">
        <v>0</v>
      </c>
      <c r="E103" s="248">
        <v>33</v>
      </c>
      <c r="F103" s="249">
        <f>_xlfn.XLOOKUP(B103,'[3]L02'!$A:$A,'[3]L02'!$C:$C,0)</f>
        <v>50</v>
      </c>
      <c r="G103" s="226"/>
      <c r="I103" s="76">
        <f>_xlfn.XLOOKUP(B103,'3、一般公共预算支出决算表 '!B:B,'3、一般公共预算支出决算表 '!D:D,0)</f>
        <v>0</v>
      </c>
      <c r="J103" s="76">
        <f t="shared" si="3"/>
        <v>0</v>
      </c>
    </row>
    <row r="104" s="76" customFormat="1" spans="1:10">
      <c r="A104" s="245">
        <f t="shared" si="4"/>
        <v>5</v>
      </c>
      <c r="B104" s="246">
        <v>20199</v>
      </c>
      <c r="C104" s="250" t="s">
        <v>206</v>
      </c>
      <c r="D104" s="247">
        <v>0</v>
      </c>
      <c r="E104" s="248">
        <v>0</v>
      </c>
      <c r="F104" s="249">
        <f>_xlfn.XLOOKUP(B104,'[3]L02'!$A:$A,'[3]L02'!$C:$C,0)</f>
        <v>4316</v>
      </c>
      <c r="G104" s="226"/>
      <c r="I104" s="76">
        <f>_xlfn.XLOOKUP(B104,'3、一般公共预算支出决算表 '!B:B,'3、一般公共预算支出决算表 '!D:D,0)</f>
        <v>0</v>
      </c>
      <c r="J104" s="76">
        <f t="shared" si="3"/>
        <v>0</v>
      </c>
    </row>
    <row r="105" s="76" customFormat="1" spans="1:10">
      <c r="A105" s="245">
        <f t="shared" si="4"/>
        <v>7</v>
      </c>
      <c r="B105" s="246">
        <v>2019999</v>
      </c>
      <c r="C105" s="246" t="s">
        <v>207</v>
      </c>
      <c r="D105" s="247">
        <v>0</v>
      </c>
      <c r="E105" s="248">
        <v>0</v>
      </c>
      <c r="F105" s="249">
        <f>_xlfn.XLOOKUP(B105,'[3]L02'!$A:$A,'[3]L02'!$C:$C,0)</f>
        <v>4316</v>
      </c>
      <c r="G105" s="226"/>
      <c r="I105" s="76">
        <f>_xlfn.XLOOKUP(B105,'3、一般公共预算支出决算表 '!B:B,'3、一般公共预算支出决算表 '!D:D,0)</f>
        <v>0</v>
      </c>
      <c r="J105" s="76">
        <f t="shared" si="3"/>
        <v>0</v>
      </c>
    </row>
    <row r="106" s="76" customFormat="1" spans="1:10">
      <c r="A106" s="245">
        <f t="shared" si="4"/>
        <v>3</v>
      </c>
      <c r="B106" s="246">
        <v>203</v>
      </c>
      <c r="C106" s="233" t="s">
        <v>208</v>
      </c>
      <c r="D106" s="247">
        <v>0</v>
      </c>
      <c r="E106" s="248">
        <v>474.47</v>
      </c>
      <c r="F106" s="249">
        <f>_xlfn.XLOOKUP(B106,'[3]L02'!$A:$A,'[3]L02'!$C:$C,0)</f>
        <v>7</v>
      </c>
      <c r="G106" s="226"/>
      <c r="I106" s="76">
        <f>_xlfn.XLOOKUP(B106,'3、一般公共预算支出决算表 '!B:B,'3、一般公共预算支出决算表 '!D:D,0)</f>
        <v>0</v>
      </c>
      <c r="J106" s="76">
        <f t="shared" si="3"/>
        <v>0</v>
      </c>
    </row>
    <row r="107" s="76" customFormat="1" spans="1:10">
      <c r="A107" s="245">
        <f t="shared" si="4"/>
        <v>5</v>
      </c>
      <c r="B107" s="246">
        <v>20306</v>
      </c>
      <c r="C107" s="250" t="s">
        <v>209</v>
      </c>
      <c r="D107" s="247">
        <v>0</v>
      </c>
      <c r="E107" s="248">
        <v>0</v>
      </c>
      <c r="F107" s="249">
        <f>_xlfn.XLOOKUP(B107,'[3]L02'!$A:$A,'[3]L02'!$C:$C,0)</f>
        <v>7</v>
      </c>
      <c r="G107" s="226"/>
      <c r="I107" s="76">
        <f>_xlfn.XLOOKUP(B107,'3、一般公共预算支出决算表 '!B:B,'3、一般公共预算支出决算表 '!D:D,0)</f>
        <v>0</v>
      </c>
      <c r="J107" s="76">
        <f t="shared" si="3"/>
        <v>0</v>
      </c>
    </row>
    <row r="108" s="76" customFormat="1" spans="1:10">
      <c r="A108" s="245">
        <f t="shared" si="4"/>
        <v>7</v>
      </c>
      <c r="B108" s="246">
        <v>2030603</v>
      </c>
      <c r="C108" s="246" t="s">
        <v>210</v>
      </c>
      <c r="D108" s="247">
        <v>0</v>
      </c>
      <c r="E108" s="248">
        <v>0</v>
      </c>
      <c r="F108" s="249">
        <f>_xlfn.XLOOKUP(B108,'[3]L02'!$A:$A,'[3]L02'!$C:$C,0)</f>
        <v>7</v>
      </c>
      <c r="G108" s="226"/>
      <c r="I108" s="76">
        <f>_xlfn.XLOOKUP(B108,'3、一般公共预算支出决算表 '!B:B,'3、一般公共预算支出决算表 '!D:D,0)</f>
        <v>0</v>
      </c>
      <c r="J108" s="76">
        <f t="shared" si="3"/>
        <v>0</v>
      </c>
    </row>
    <row r="109" s="76" customFormat="1" spans="1:10">
      <c r="A109" s="245">
        <f t="shared" ref="A109:A133" si="5">LEN(B109)</f>
        <v>5</v>
      </c>
      <c r="B109" s="246">
        <v>20399</v>
      </c>
      <c r="C109" s="250" t="s">
        <v>211</v>
      </c>
      <c r="D109" s="247">
        <v>0</v>
      </c>
      <c r="E109" s="248">
        <v>474.47</v>
      </c>
      <c r="F109" s="249">
        <f>_xlfn.XLOOKUP(B109,'[3]L02'!$A:$A,'[3]L02'!$C:$C,0)</f>
        <v>0</v>
      </c>
      <c r="G109" s="226"/>
      <c r="I109" s="76">
        <f>_xlfn.XLOOKUP(B109,'3、一般公共预算支出决算表 '!B:B,'3、一般公共预算支出决算表 '!D:D,0)</f>
        <v>0</v>
      </c>
      <c r="J109" s="76">
        <f t="shared" si="3"/>
        <v>0</v>
      </c>
    </row>
    <row r="110" s="76" customFormat="1" spans="1:10">
      <c r="A110" s="245">
        <f t="shared" si="5"/>
        <v>7</v>
      </c>
      <c r="B110" s="246">
        <v>2039999</v>
      </c>
      <c r="C110" s="246" t="s">
        <v>212</v>
      </c>
      <c r="D110" s="247">
        <v>0</v>
      </c>
      <c r="E110" s="248">
        <v>474.47</v>
      </c>
      <c r="F110" s="249">
        <f>_xlfn.XLOOKUP(B110,'[3]L02'!$A:$A,'[3]L02'!$C:$C,0)</f>
        <v>0</v>
      </c>
      <c r="G110" s="226"/>
      <c r="I110" s="76">
        <f>_xlfn.XLOOKUP(B110,'3、一般公共预算支出决算表 '!B:B,'3、一般公共预算支出决算表 '!D:D,0)</f>
        <v>0</v>
      </c>
      <c r="J110" s="76">
        <f t="shared" si="3"/>
        <v>0</v>
      </c>
    </row>
    <row r="111" s="76" customFormat="1" spans="1:10">
      <c r="A111" s="245">
        <f t="shared" si="5"/>
        <v>3</v>
      </c>
      <c r="B111" s="246">
        <v>204</v>
      </c>
      <c r="C111" s="233" t="s">
        <v>213</v>
      </c>
      <c r="D111" s="247">
        <v>20982.57</v>
      </c>
      <c r="E111" s="248">
        <v>16407.62</v>
      </c>
      <c r="F111" s="249">
        <f>_xlfn.XLOOKUP(B111,'[3]L02'!$A:$A,'[3]L02'!$C:$C,0)</f>
        <v>21983</v>
      </c>
      <c r="G111" s="226"/>
      <c r="I111" s="76">
        <f>_xlfn.XLOOKUP(B111,'3、一般公共预算支出决算表 '!B:B,'3、一般公共预算支出决算表 '!D:D,0)</f>
        <v>20982.57</v>
      </c>
      <c r="J111" s="76">
        <f t="shared" si="3"/>
        <v>0</v>
      </c>
    </row>
    <row r="112" s="76" customFormat="1" spans="1:10">
      <c r="A112" s="245">
        <f t="shared" si="5"/>
        <v>5</v>
      </c>
      <c r="B112" s="246">
        <v>20401</v>
      </c>
      <c r="C112" s="250" t="s">
        <v>214</v>
      </c>
      <c r="D112" s="247">
        <v>341.24</v>
      </c>
      <c r="E112" s="248">
        <v>38.7</v>
      </c>
      <c r="F112" s="249">
        <f>_xlfn.XLOOKUP(B112,'[3]L02'!$A:$A,'[3]L02'!$C:$C,0)</f>
        <v>0</v>
      </c>
      <c r="G112" s="226"/>
      <c r="I112" s="76">
        <f>_xlfn.XLOOKUP(B112,'3、一般公共预算支出决算表 '!B:B,'3、一般公共预算支出决算表 '!D:D,0)</f>
        <v>341.24</v>
      </c>
      <c r="J112" s="76">
        <f t="shared" si="3"/>
        <v>0</v>
      </c>
    </row>
    <row r="113" s="76" customFormat="1" spans="1:10">
      <c r="A113" s="245">
        <f t="shared" si="5"/>
        <v>7</v>
      </c>
      <c r="B113" s="246">
        <v>2040101</v>
      </c>
      <c r="C113" s="246" t="s">
        <v>215</v>
      </c>
      <c r="D113" s="247">
        <v>341.24</v>
      </c>
      <c r="E113" s="248">
        <v>38.7</v>
      </c>
      <c r="F113" s="249">
        <f>_xlfn.XLOOKUP(B113,'[3]L02'!$A:$A,'[3]L02'!$C:$C,0)</f>
        <v>0</v>
      </c>
      <c r="G113" s="226"/>
      <c r="I113" s="76">
        <f>_xlfn.XLOOKUP(B113,'3、一般公共预算支出决算表 '!B:B,'3、一般公共预算支出决算表 '!D:D,0)</f>
        <v>341.24</v>
      </c>
      <c r="J113" s="76">
        <f t="shared" si="3"/>
        <v>0</v>
      </c>
    </row>
    <row r="114" s="76" customFormat="1" spans="1:10">
      <c r="A114" s="245">
        <f t="shared" si="5"/>
        <v>7</v>
      </c>
      <c r="B114" s="246">
        <v>2040199</v>
      </c>
      <c r="C114" s="246" t="s">
        <v>216</v>
      </c>
      <c r="D114" s="247">
        <v>0</v>
      </c>
      <c r="E114" s="248">
        <v>0</v>
      </c>
      <c r="F114" s="249">
        <f>_xlfn.XLOOKUP(B114,'[3]L02'!$A:$A,'[3]L02'!$C:$C,0)</f>
        <v>0</v>
      </c>
      <c r="G114" s="226"/>
      <c r="I114" s="76">
        <f>_xlfn.XLOOKUP(B114,'3、一般公共预算支出决算表 '!B:B,'3、一般公共预算支出决算表 '!D:D,0)</f>
        <v>0</v>
      </c>
      <c r="J114" s="76">
        <f t="shared" si="3"/>
        <v>0</v>
      </c>
    </row>
    <row r="115" s="76" customFormat="1" spans="1:10">
      <c r="A115" s="245">
        <f t="shared" si="5"/>
        <v>5</v>
      </c>
      <c r="B115" s="246">
        <v>20402</v>
      </c>
      <c r="C115" s="250" t="s">
        <v>217</v>
      </c>
      <c r="D115" s="247">
        <v>18848.6</v>
      </c>
      <c r="E115" s="248">
        <v>14657.8</v>
      </c>
      <c r="F115" s="249">
        <f>_xlfn.XLOOKUP(B115,'[3]L02'!$A:$A,'[3]L02'!$C:$C,0)</f>
        <v>19289</v>
      </c>
      <c r="G115" s="226"/>
      <c r="I115" s="76">
        <f>_xlfn.XLOOKUP(B115,'3、一般公共预算支出决算表 '!B:B,'3、一般公共预算支出决算表 '!D:D,0)</f>
        <v>18848.6</v>
      </c>
      <c r="J115" s="76">
        <f t="shared" si="3"/>
        <v>0</v>
      </c>
    </row>
    <row r="116" s="76" customFormat="1" spans="1:10">
      <c r="A116" s="245">
        <f t="shared" si="5"/>
        <v>7</v>
      </c>
      <c r="B116" s="246">
        <v>2040201</v>
      </c>
      <c r="C116" s="246" t="s">
        <v>145</v>
      </c>
      <c r="D116" s="247">
        <v>11961.78</v>
      </c>
      <c r="E116" s="248">
        <v>10915.62</v>
      </c>
      <c r="F116" s="249">
        <f>_xlfn.XLOOKUP(B116,'[3]L02'!$A:$A,'[3]L02'!$C:$C,0)</f>
        <v>10897</v>
      </c>
      <c r="G116" s="226"/>
      <c r="I116" s="76">
        <f>_xlfn.XLOOKUP(B116,'3、一般公共预算支出决算表 '!B:B,'3、一般公共预算支出决算表 '!D:D,0)</f>
        <v>11961.78</v>
      </c>
      <c r="J116" s="76">
        <f t="shared" si="3"/>
        <v>0</v>
      </c>
    </row>
    <row r="117" s="76" customFormat="1" spans="1:10">
      <c r="A117" s="245">
        <f t="shared" si="5"/>
        <v>7</v>
      </c>
      <c r="B117" s="246">
        <v>2040202</v>
      </c>
      <c r="C117" s="246" t="s">
        <v>146</v>
      </c>
      <c r="D117" s="247">
        <v>3066.3</v>
      </c>
      <c r="E117" s="248">
        <v>2723.68</v>
      </c>
      <c r="F117" s="249">
        <f>_xlfn.XLOOKUP(B117,'[3]L02'!$A:$A,'[3]L02'!$C:$C,0)</f>
        <v>3989</v>
      </c>
      <c r="G117" s="226"/>
      <c r="I117" s="76">
        <f>_xlfn.XLOOKUP(B117,'3、一般公共预算支出决算表 '!B:B,'3、一般公共预算支出决算表 '!D:D,0)</f>
        <v>3066.3</v>
      </c>
      <c r="J117" s="76">
        <f t="shared" si="3"/>
        <v>0</v>
      </c>
    </row>
    <row r="118" s="76" customFormat="1" spans="1:10">
      <c r="A118" s="245">
        <f t="shared" si="5"/>
        <v>7</v>
      </c>
      <c r="B118" s="246">
        <v>2040220</v>
      </c>
      <c r="C118" s="246" t="s">
        <v>218</v>
      </c>
      <c r="D118" s="247">
        <v>0</v>
      </c>
      <c r="E118" s="248">
        <v>0</v>
      </c>
      <c r="F118" s="249">
        <f>_xlfn.XLOOKUP(B118,'[3]L02'!$A:$A,'[3]L02'!$C:$C,0)</f>
        <v>800</v>
      </c>
      <c r="G118" s="226"/>
      <c r="I118" s="76">
        <f>_xlfn.XLOOKUP(B118,'3、一般公共预算支出决算表 '!B:B,'3、一般公共预算支出决算表 '!D:D,0)</f>
        <v>0</v>
      </c>
      <c r="J118" s="76">
        <f t="shared" si="3"/>
        <v>0</v>
      </c>
    </row>
    <row r="119" s="76" customFormat="1" spans="1:10">
      <c r="A119" s="245">
        <f t="shared" si="5"/>
        <v>7</v>
      </c>
      <c r="B119" s="246">
        <v>2040299</v>
      </c>
      <c r="C119" s="246" t="s">
        <v>219</v>
      </c>
      <c r="D119" s="247">
        <v>3820.52</v>
      </c>
      <c r="E119" s="248">
        <v>1018.5</v>
      </c>
      <c r="F119" s="249">
        <f>_xlfn.XLOOKUP(B119,'[3]L02'!$A:$A,'[3]L02'!$C:$C,0)</f>
        <v>3603</v>
      </c>
      <c r="G119" s="226"/>
      <c r="I119" s="76">
        <f>_xlfn.XLOOKUP(B119,'3、一般公共预算支出决算表 '!B:B,'3、一般公共预算支出决算表 '!D:D,0)</f>
        <v>3820.52</v>
      </c>
      <c r="J119" s="76">
        <f t="shared" si="3"/>
        <v>0</v>
      </c>
    </row>
    <row r="120" s="76" customFormat="1" spans="1:10">
      <c r="A120" s="245">
        <f t="shared" si="5"/>
        <v>5</v>
      </c>
      <c r="B120" s="246">
        <v>20404</v>
      </c>
      <c r="C120" s="250" t="s">
        <v>220</v>
      </c>
      <c r="D120" s="247">
        <v>0</v>
      </c>
      <c r="E120" s="248">
        <v>0</v>
      </c>
      <c r="F120" s="249">
        <f>_xlfn.XLOOKUP(B120,'[3]L02'!$A:$A,'[3]L02'!$C:$C,0)</f>
        <v>174</v>
      </c>
      <c r="G120" s="226"/>
      <c r="I120" s="76">
        <f>_xlfn.XLOOKUP(B120,'3、一般公共预算支出决算表 '!B:B,'3、一般公共预算支出决算表 '!D:D,0)</f>
        <v>0</v>
      </c>
      <c r="J120" s="76">
        <f t="shared" si="3"/>
        <v>0</v>
      </c>
    </row>
    <row r="121" s="76" customFormat="1" spans="1:10">
      <c r="A121" s="245">
        <f t="shared" si="5"/>
        <v>7</v>
      </c>
      <c r="B121" s="246">
        <v>2040401</v>
      </c>
      <c r="C121" s="246" t="s">
        <v>145</v>
      </c>
      <c r="D121" s="247">
        <v>0</v>
      </c>
      <c r="E121" s="248">
        <v>0</v>
      </c>
      <c r="F121" s="249">
        <f>_xlfn.XLOOKUP(B121,'[3]L02'!$A:$A,'[3]L02'!$C:$C,0)</f>
        <v>174</v>
      </c>
      <c r="G121" s="226"/>
      <c r="I121" s="76">
        <f>_xlfn.XLOOKUP(B121,'3、一般公共预算支出决算表 '!B:B,'3、一般公共预算支出决算表 '!D:D,0)</f>
        <v>0</v>
      </c>
      <c r="J121" s="76">
        <f t="shared" si="3"/>
        <v>0</v>
      </c>
    </row>
    <row r="122" s="76" customFormat="1" spans="1:10">
      <c r="A122" s="245">
        <f t="shared" si="5"/>
        <v>5</v>
      </c>
      <c r="B122" s="246">
        <v>20405</v>
      </c>
      <c r="C122" s="250" t="s">
        <v>221</v>
      </c>
      <c r="D122" s="247">
        <v>0</v>
      </c>
      <c r="E122" s="248">
        <v>0</v>
      </c>
      <c r="F122" s="249">
        <f>_xlfn.XLOOKUP(B122,'[3]L02'!$A:$A,'[3]L02'!$C:$C,0)</f>
        <v>353</v>
      </c>
      <c r="G122" s="226"/>
      <c r="I122" s="76">
        <f>_xlfn.XLOOKUP(B122,'3、一般公共预算支出决算表 '!B:B,'3、一般公共预算支出决算表 '!D:D,0)</f>
        <v>0</v>
      </c>
      <c r="J122" s="76">
        <f t="shared" si="3"/>
        <v>0</v>
      </c>
    </row>
    <row r="123" s="76" customFormat="1" spans="1:10">
      <c r="A123" s="245">
        <f t="shared" si="5"/>
        <v>7</v>
      </c>
      <c r="B123" s="246">
        <v>2040501</v>
      </c>
      <c r="C123" s="246" t="s">
        <v>145</v>
      </c>
      <c r="D123" s="247">
        <v>0</v>
      </c>
      <c r="E123" s="248">
        <v>0</v>
      </c>
      <c r="F123" s="249">
        <f>_xlfn.XLOOKUP(B123,'[3]L02'!$A:$A,'[3]L02'!$C:$C,0)</f>
        <v>353</v>
      </c>
      <c r="G123" s="226"/>
      <c r="I123" s="76">
        <f>_xlfn.XLOOKUP(B123,'3、一般公共预算支出决算表 '!B:B,'3、一般公共预算支出决算表 '!D:D,0)</f>
        <v>0</v>
      </c>
      <c r="J123" s="76">
        <f t="shared" si="3"/>
        <v>0</v>
      </c>
    </row>
    <row r="124" s="76" customFormat="1" spans="1:10">
      <c r="A124" s="245">
        <f t="shared" si="5"/>
        <v>7</v>
      </c>
      <c r="B124" s="246">
        <v>2040502</v>
      </c>
      <c r="C124" s="246" t="s">
        <v>146</v>
      </c>
      <c r="D124" s="247">
        <v>0</v>
      </c>
      <c r="E124" s="248">
        <v>0</v>
      </c>
      <c r="F124" s="249">
        <f>_xlfn.XLOOKUP(B124,'[3]L02'!$A:$A,'[3]L02'!$C:$C,0)</f>
        <v>0</v>
      </c>
      <c r="G124" s="226"/>
      <c r="I124" s="76">
        <f>_xlfn.XLOOKUP(B124,'3、一般公共预算支出决算表 '!B:B,'3、一般公共预算支出决算表 '!D:D,0)</f>
        <v>0</v>
      </c>
      <c r="J124" s="76">
        <f t="shared" si="3"/>
        <v>0</v>
      </c>
    </row>
    <row r="125" s="76" customFormat="1" spans="1:10">
      <c r="A125" s="245">
        <f t="shared" si="5"/>
        <v>5</v>
      </c>
      <c r="B125" s="246">
        <v>20406</v>
      </c>
      <c r="C125" s="250" t="s">
        <v>222</v>
      </c>
      <c r="D125" s="247">
        <v>1771.73</v>
      </c>
      <c r="E125" s="248">
        <v>1711.12</v>
      </c>
      <c r="F125" s="249">
        <f>_xlfn.XLOOKUP(B125,'[3]L02'!$A:$A,'[3]L02'!$C:$C,0)</f>
        <v>1819</v>
      </c>
      <c r="G125" s="226"/>
      <c r="I125" s="76">
        <f>_xlfn.XLOOKUP(B125,'3、一般公共预算支出决算表 '!B:B,'3、一般公共预算支出决算表 '!D:D,0)</f>
        <v>1771.73</v>
      </c>
      <c r="J125" s="76">
        <f t="shared" si="3"/>
        <v>0</v>
      </c>
    </row>
    <row r="126" s="76" customFormat="1" spans="1:10">
      <c r="A126" s="245">
        <f t="shared" si="5"/>
        <v>7</v>
      </c>
      <c r="B126" s="246">
        <v>2040601</v>
      </c>
      <c r="C126" s="246" t="s">
        <v>145</v>
      </c>
      <c r="D126" s="247">
        <v>1496.73</v>
      </c>
      <c r="E126" s="248">
        <v>1376.12</v>
      </c>
      <c r="F126" s="249">
        <f>_xlfn.XLOOKUP(B126,'[3]L02'!$A:$A,'[3]L02'!$C:$C,0)</f>
        <v>1405</v>
      </c>
      <c r="G126" s="226"/>
      <c r="I126" s="76">
        <f>_xlfn.XLOOKUP(B126,'3、一般公共预算支出决算表 '!B:B,'3、一般公共预算支出决算表 '!D:D,0)</f>
        <v>1496.73</v>
      </c>
      <c r="J126" s="76">
        <f t="shared" si="3"/>
        <v>0</v>
      </c>
    </row>
    <row r="127" s="76" customFormat="1" spans="1:10">
      <c r="A127" s="245">
        <f t="shared" si="5"/>
        <v>7</v>
      </c>
      <c r="B127" s="246">
        <v>2040602</v>
      </c>
      <c r="C127" s="246" t="s">
        <v>146</v>
      </c>
      <c r="D127" s="247">
        <v>40</v>
      </c>
      <c r="E127" s="248">
        <v>40</v>
      </c>
      <c r="F127" s="249">
        <f>_xlfn.XLOOKUP(B127,'[3]L02'!$A:$A,'[3]L02'!$C:$C,0)</f>
        <v>191</v>
      </c>
      <c r="G127" s="226"/>
      <c r="I127" s="76">
        <f>_xlfn.XLOOKUP(B127,'3、一般公共预算支出决算表 '!B:B,'3、一般公共预算支出决算表 '!D:D,0)</f>
        <v>40</v>
      </c>
      <c r="J127" s="76">
        <f t="shared" si="3"/>
        <v>0</v>
      </c>
    </row>
    <row r="128" s="76" customFormat="1" spans="1:10">
      <c r="A128" s="245">
        <f t="shared" si="5"/>
        <v>7</v>
      </c>
      <c r="B128" s="246">
        <v>2040605</v>
      </c>
      <c r="C128" s="246" t="s">
        <v>223</v>
      </c>
      <c r="D128" s="247">
        <v>100</v>
      </c>
      <c r="E128" s="248">
        <v>100</v>
      </c>
      <c r="F128" s="249">
        <f>_xlfn.XLOOKUP(B128,'[3]L02'!$A:$A,'[3]L02'!$C:$C,0)</f>
        <v>101</v>
      </c>
      <c r="G128" s="226"/>
      <c r="I128" s="76">
        <f>_xlfn.XLOOKUP(B128,'3、一般公共预算支出决算表 '!B:B,'3、一般公共预算支出决算表 '!D:D,0)</f>
        <v>100</v>
      </c>
      <c r="J128" s="76">
        <f t="shared" si="3"/>
        <v>0</v>
      </c>
    </row>
    <row r="129" s="76" customFormat="1" spans="1:10">
      <c r="A129" s="245">
        <f t="shared" si="5"/>
        <v>7</v>
      </c>
      <c r="B129" s="246">
        <v>2040606</v>
      </c>
      <c r="C129" s="246" t="s">
        <v>224</v>
      </c>
      <c r="D129" s="247">
        <v>0</v>
      </c>
      <c r="E129" s="248">
        <v>0</v>
      </c>
      <c r="F129" s="249">
        <f>_xlfn.XLOOKUP(B129,'[3]L02'!$A:$A,'[3]L02'!$C:$C,0)</f>
        <v>20</v>
      </c>
      <c r="G129" s="226"/>
      <c r="I129" s="76">
        <f>_xlfn.XLOOKUP(B129,'3、一般公共预算支出决算表 '!B:B,'3、一般公共预算支出决算表 '!D:D,0)</f>
        <v>0</v>
      </c>
      <c r="J129" s="76">
        <f t="shared" si="3"/>
        <v>0</v>
      </c>
    </row>
    <row r="130" s="76" customFormat="1" spans="1:10">
      <c r="A130" s="245">
        <f t="shared" si="5"/>
        <v>7</v>
      </c>
      <c r="B130" s="246">
        <v>2040607</v>
      </c>
      <c r="C130" s="246" t="s">
        <v>225</v>
      </c>
      <c r="D130" s="247">
        <v>0</v>
      </c>
      <c r="E130" s="248">
        <v>0</v>
      </c>
      <c r="F130" s="249">
        <f>_xlfn.XLOOKUP(B130,'[3]L02'!$A:$A,'[3]L02'!$C:$C,0)</f>
        <v>23</v>
      </c>
      <c r="G130" s="226"/>
      <c r="I130" s="76">
        <f>_xlfn.XLOOKUP(B130,'3、一般公共预算支出决算表 '!B:B,'3、一般公共预算支出决算表 '!D:D,0)</f>
        <v>0</v>
      </c>
      <c r="J130" s="76">
        <f t="shared" si="3"/>
        <v>0</v>
      </c>
    </row>
    <row r="131" s="76" customFormat="1" spans="1:10">
      <c r="A131" s="245">
        <f t="shared" si="5"/>
        <v>7</v>
      </c>
      <c r="B131" s="246">
        <v>2040610</v>
      </c>
      <c r="C131" s="246" t="s">
        <v>226</v>
      </c>
      <c r="D131" s="247">
        <v>35</v>
      </c>
      <c r="E131" s="248">
        <v>35</v>
      </c>
      <c r="F131" s="249">
        <f>_xlfn.XLOOKUP(B131,'[3]L02'!$A:$A,'[3]L02'!$C:$C,0)</f>
        <v>43</v>
      </c>
      <c r="G131" s="226"/>
      <c r="I131" s="76">
        <f>_xlfn.XLOOKUP(B131,'3、一般公共预算支出决算表 '!B:B,'3、一般公共预算支出决算表 '!D:D,0)</f>
        <v>35</v>
      </c>
      <c r="J131" s="76">
        <f t="shared" si="3"/>
        <v>0</v>
      </c>
    </row>
    <row r="132" s="76" customFormat="1" spans="1:10">
      <c r="A132" s="245">
        <f t="shared" si="5"/>
        <v>7</v>
      </c>
      <c r="B132" s="246">
        <v>2040612</v>
      </c>
      <c r="C132" s="246" t="s">
        <v>227</v>
      </c>
      <c r="D132" s="247">
        <v>100</v>
      </c>
      <c r="E132" s="248">
        <v>100</v>
      </c>
      <c r="F132" s="249">
        <f>_xlfn.XLOOKUP(B132,'[3]L02'!$A:$A,'[3]L02'!$C:$C,0)</f>
        <v>0</v>
      </c>
      <c r="G132" s="226"/>
      <c r="I132" s="76">
        <f>_xlfn.XLOOKUP(B132,'3、一般公共预算支出决算表 '!B:B,'3、一般公共预算支出决算表 '!D:D,0)</f>
        <v>100</v>
      </c>
      <c r="J132" s="76">
        <f t="shared" si="3"/>
        <v>0</v>
      </c>
    </row>
    <row r="133" s="76" customFormat="1" spans="1:10">
      <c r="A133" s="245">
        <f t="shared" si="5"/>
        <v>7</v>
      </c>
      <c r="B133" s="246">
        <v>2040699</v>
      </c>
      <c r="C133" s="246" t="s">
        <v>228</v>
      </c>
      <c r="D133" s="247">
        <v>0</v>
      </c>
      <c r="E133" s="248">
        <v>60</v>
      </c>
      <c r="F133" s="249">
        <f>_xlfn.XLOOKUP(B133,'[3]L02'!$A:$A,'[3]L02'!$C:$C,0)</f>
        <v>0</v>
      </c>
      <c r="G133" s="226"/>
      <c r="I133" s="76">
        <f>_xlfn.XLOOKUP(B133,'3、一般公共预算支出决算表 '!B:B,'3、一般公共预算支出决算表 '!D:D,0)</f>
        <v>0</v>
      </c>
      <c r="J133" s="76">
        <f t="shared" si="3"/>
        <v>0</v>
      </c>
    </row>
    <row r="134" s="76" customFormat="1" spans="1:10">
      <c r="A134" s="245">
        <f t="shared" ref="A134:A158" si="6">LEN(B134)</f>
        <v>5</v>
      </c>
      <c r="B134" s="246">
        <v>20499</v>
      </c>
      <c r="C134" s="250" t="s">
        <v>229</v>
      </c>
      <c r="D134" s="247">
        <v>21</v>
      </c>
      <c r="E134" s="248">
        <v>0</v>
      </c>
      <c r="F134" s="249">
        <f>_xlfn.XLOOKUP(B134,'[3]L02'!$A:$A,'[3]L02'!$C:$C,0)</f>
        <v>348</v>
      </c>
      <c r="G134" s="226"/>
      <c r="I134" s="76">
        <f>_xlfn.XLOOKUP(B134,'3、一般公共预算支出决算表 '!B:B,'3、一般公共预算支出决算表 '!D:D,0)</f>
        <v>21</v>
      </c>
      <c r="J134" s="76">
        <f t="shared" ref="J134:J197" si="7">D134-I134</f>
        <v>0</v>
      </c>
    </row>
    <row r="135" s="76" customFormat="1" spans="1:10">
      <c r="A135" s="245">
        <f t="shared" si="6"/>
        <v>7</v>
      </c>
      <c r="B135" s="246">
        <v>2049902</v>
      </c>
      <c r="C135" s="246" t="s">
        <v>230</v>
      </c>
      <c r="D135" s="247">
        <v>21</v>
      </c>
      <c r="E135" s="248">
        <v>0</v>
      </c>
      <c r="F135" s="249">
        <f>_xlfn.XLOOKUP(B135,'[3]L02'!$A:$A,'[3]L02'!$C:$C,0)</f>
        <v>23</v>
      </c>
      <c r="G135" s="226"/>
      <c r="I135" s="76">
        <f>_xlfn.XLOOKUP(B135,'3、一般公共预算支出决算表 '!B:B,'3、一般公共预算支出决算表 '!D:D,0)</f>
        <v>21</v>
      </c>
      <c r="J135" s="76">
        <f t="shared" si="7"/>
        <v>0</v>
      </c>
    </row>
    <row r="136" s="76" customFormat="1" spans="1:10">
      <c r="A136" s="245">
        <f t="shared" si="6"/>
        <v>7</v>
      </c>
      <c r="B136" s="246">
        <v>2049999</v>
      </c>
      <c r="C136" s="246" t="s">
        <v>231</v>
      </c>
      <c r="D136" s="247">
        <v>0</v>
      </c>
      <c r="E136" s="248">
        <v>0</v>
      </c>
      <c r="F136" s="249">
        <f>_xlfn.XLOOKUP(B136,'[3]L02'!$A:$A,'[3]L02'!$C:$C,0)</f>
        <v>325</v>
      </c>
      <c r="G136" s="226"/>
      <c r="I136" s="76">
        <f>_xlfn.XLOOKUP(B136,'3、一般公共预算支出决算表 '!B:B,'3、一般公共预算支出决算表 '!D:D,0)</f>
        <v>0</v>
      </c>
      <c r="J136" s="76">
        <f t="shared" si="7"/>
        <v>0</v>
      </c>
    </row>
    <row r="137" s="76" customFormat="1" spans="1:10">
      <c r="A137" s="245">
        <f t="shared" si="6"/>
        <v>3</v>
      </c>
      <c r="B137" s="246">
        <v>205</v>
      </c>
      <c r="C137" s="233" t="s">
        <v>232</v>
      </c>
      <c r="D137" s="247">
        <v>156851.66</v>
      </c>
      <c r="E137" s="248">
        <v>136735</v>
      </c>
      <c r="F137" s="249">
        <f>_xlfn.XLOOKUP(B137,'[3]L02'!$A:$A,'[3]L02'!$C:$C,0)</f>
        <v>148357</v>
      </c>
      <c r="G137" s="226"/>
      <c r="I137" s="76">
        <f>_xlfn.XLOOKUP(B137,'3、一般公共预算支出决算表 '!B:B,'3、一般公共预算支出决算表 '!D:D,0)</f>
        <v>156851.66</v>
      </c>
      <c r="J137" s="76">
        <f t="shared" si="7"/>
        <v>0</v>
      </c>
    </row>
    <row r="138" s="76" customFormat="1" spans="1:10">
      <c r="A138" s="245">
        <f t="shared" si="6"/>
        <v>5</v>
      </c>
      <c r="B138" s="246">
        <v>20501</v>
      </c>
      <c r="C138" s="250" t="s">
        <v>233</v>
      </c>
      <c r="D138" s="247">
        <v>1156.06</v>
      </c>
      <c r="E138" s="248">
        <v>1153.26</v>
      </c>
      <c r="F138" s="249">
        <f>_xlfn.XLOOKUP(B138,'[3]L02'!$A:$A,'[3]L02'!$C:$C,0)</f>
        <v>3039</v>
      </c>
      <c r="G138" s="226"/>
      <c r="I138" s="76">
        <f>_xlfn.XLOOKUP(B138,'3、一般公共预算支出决算表 '!B:B,'3、一般公共预算支出决算表 '!D:D,0)</f>
        <v>1156.06</v>
      </c>
      <c r="J138" s="76">
        <f t="shared" si="7"/>
        <v>0</v>
      </c>
    </row>
    <row r="139" s="76" customFormat="1" spans="1:10">
      <c r="A139" s="245">
        <f t="shared" si="6"/>
        <v>7</v>
      </c>
      <c r="B139" s="246">
        <v>2050101</v>
      </c>
      <c r="C139" s="246" t="s">
        <v>145</v>
      </c>
      <c r="D139" s="247">
        <v>991.66</v>
      </c>
      <c r="E139" s="248">
        <v>1096.06</v>
      </c>
      <c r="F139" s="249">
        <f>_xlfn.XLOOKUP(B139,'[3]L02'!$A:$A,'[3]L02'!$C:$C,0)</f>
        <v>963</v>
      </c>
      <c r="G139" s="226"/>
      <c r="I139" s="76">
        <f>_xlfn.XLOOKUP(B139,'3、一般公共预算支出决算表 '!B:B,'3、一般公共预算支出决算表 '!D:D,0)</f>
        <v>991.66</v>
      </c>
      <c r="J139" s="76">
        <f t="shared" si="7"/>
        <v>0</v>
      </c>
    </row>
    <row r="140" s="76" customFormat="1" spans="1:10">
      <c r="A140" s="245">
        <f t="shared" si="6"/>
        <v>7</v>
      </c>
      <c r="B140" s="246">
        <v>2050102</v>
      </c>
      <c r="C140" s="246" t="s">
        <v>146</v>
      </c>
      <c r="D140" s="247">
        <v>164.4</v>
      </c>
      <c r="E140" s="248">
        <v>57.2</v>
      </c>
      <c r="F140" s="249">
        <f>_xlfn.XLOOKUP(B140,'[3]L02'!$A:$A,'[3]L02'!$C:$C,0)</f>
        <v>1330</v>
      </c>
      <c r="G140" s="226"/>
      <c r="I140" s="76">
        <f>_xlfn.XLOOKUP(B140,'3、一般公共预算支出决算表 '!B:B,'3、一般公共预算支出决算表 '!D:D,0)</f>
        <v>164.4</v>
      </c>
      <c r="J140" s="76">
        <f t="shared" si="7"/>
        <v>0</v>
      </c>
    </row>
    <row r="141" s="76" customFormat="1" spans="1:10">
      <c r="A141" s="245">
        <f t="shared" si="6"/>
        <v>7</v>
      </c>
      <c r="B141" s="246">
        <v>2050199</v>
      </c>
      <c r="C141" s="246" t="s">
        <v>234</v>
      </c>
      <c r="D141" s="247">
        <v>0</v>
      </c>
      <c r="E141" s="248">
        <v>0</v>
      </c>
      <c r="F141" s="249">
        <f>_xlfn.XLOOKUP(B141,'[3]L02'!$A:$A,'[3]L02'!$C:$C,0)</f>
        <v>746</v>
      </c>
      <c r="G141" s="226"/>
      <c r="I141" s="76">
        <f>_xlfn.XLOOKUP(B141,'3、一般公共预算支出决算表 '!B:B,'3、一般公共预算支出决算表 '!D:D,0)</f>
        <v>0</v>
      </c>
      <c r="J141" s="76">
        <f t="shared" si="7"/>
        <v>0</v>
      </c>
    </row>
    <row r="142" s="76" customFormat="1" spans="1:10">
      <c r="A142" s="245">
        <f t="shared" si="6"/>
        <v>5</v>
      </c>
      <c r="B142" s="246">
        <v>20502</v>
      </c>
      <c r="C142" s="250" t="s">
        <v>235</v>
      </c>
      <c r="D142" s="247">
        <v>129028.64</v>
      </c>
      <c r="E142" s="248">
        <v>112234.22</v>
      </c>
      <c r="F142" s="249">
        <f>_xlfn.XLOOKUP(B142,'[3]L02'!$A:$A,'[3]L02'!$C:$C,0)</f>
        <v>128012</v>
      </c>
      <c r="G142" s="226"/>
      <c r="I142" s="76">
        <f>_xlfn.XLOOKUP(B142,'3、一般公共预算支出决算表 '!B:B,'3、一般公共预算支出决算表 '!D:D,0)</f>
        <v>129028.64</v>
      </c>
      <c r="J142" s="76">
        <f t="shared" si="7"/>
        <v>0</v>
      </c>
    </row>
    <row r="143" s="76" customFormat="1" spans="1:10">
      <c r="A143" s="245">
        <f t="shared" si="6"/>
        <v>7</v>
      </c>
      <c r="B143" s="246">
        <v>2050201</v>
      </c>
      <c r="C143" s="246" t="s">
        <v>236</v>
      </c>
      <c r="D143" s="247">
        <v>2276.53</v>
      </c>
      <c r="E143" s="248">
        <v>1425.15</v>
      </c>
      <c r="F143" s="249">
        <f>_xlfn.XLOOKUP(B143,'[3]L02'!$A:$A,'[3]L02'!$C:$C,0)</f>
        <v>4519</v>
      </c>
      <c r="G143" s="226"/>
      <c r="I143" s="76">
        <f>_xlfn.XLOOKUP(B143,'3、一般公共预算支出决算表 '!B:B,'3、一般公共预算支出决算表 '!D:D,0)</f>
        <v>2276.53</v>
      </c>
      <c r="J143" s="76">
        <f t="shared" si="7"/>
        <v>0</v>
      </c>
    </row>
    <row r="144" s="76" customFormat="1" spans="1:10">
      <c r="A144" s="245">
        <f t="shared" si="6"/>
        <v>7</v>
      </c>
      <c r="B144" s="246">
        <v>2050202</v>
      </c>
      <c r="C144" s="246" t="s">
        <v>237</v>
      </c>
      <c r="D144" s="247">
        <v>41300</v>
      </c>
      <c r="E144" s="248">
        <v>33656.2</v>
      </c>
      <c r="F144" s="249">
        <f>_xlfn.XLOOKUP(B144,'[3]L02'!$A:$A,'[3]L02'!$C:$C,0)</f>
        <v>57127</v>
      </c>
      <c r="G144" s="226"/>
      <c r="I144" s="76">
        <f>_xlfn.XLOOKUP(B144,'3、一般公共预算支出决算表 '!B:B,'3、一般公共预算支出决算表 '!D:D,0)</f>
        <v>41300</v>
      </c>
      <c r="J144" s="76">
        <f t="shared" si="7"/>
        <v>0</v>
      </c>
    </row>
    <row r="145" s="76" customFormat="1" spans="1:10">
      <c r="A145" s="245">
        <f t="shared" si="6"/>
        <v>7</v>
      </c>
      <c r="B145" s="246">
        <v>2050203</v>
      </c>
      <c r="C145" s="246" t="s">
        <v>238</v>
      </c>
      <c r="D145" s="247">
        <v>53452</v>
      </c>
      <c r="E145" s="248">
        <v>48447.02</v>
      </c>
      <c r="F145" s="249">
        <f>_xlfn.XLOOKUP(B145,'[3]L02'!$A:$A,'[3]L02'!$C:$C,0)</f>
        <v>47383</v>
      </c>
      <c r="G145" s="226"/>
      <c r="I145" s="76">
        <f>_xlfn.XLOOKUP(B145,'3、一般公共预算支出决算表 '!B:B,'3、一般公共预算支出决算表 '!D:D,0)</f>
        <v>53452</v>
      </c>
      <c r="J145" s="76">
        <f t="shared" si="7"/>
        <v>0</v>
      </c>
    </row>
    <row r="146" s="76" customFormat="1" spans="1:10">
      <c r="A146" s="245">
        <f t="shared" si="6"/>
        <v>7</v>
      </c>
      <c r="B146" s="246">
        <v>2050204</v>
      </c>
      <c r="C146" s="246" t="s">
        <v>239</v>
      </c>
      <c r="D146" s="247">
        <v>19147</v>
      </c>
      <c r="E146" s="248">
        <v>16396.66</v>
      </c>
      <c r="F146" s="249">
        <f>_xlfn.XLOOKUP(B146,'[3]L02'!$A:$A,'[3]L02'!$C:$C,0)</f>
        <v>16511</v>
      </c>
      <c r="G146" s="226"/>
      <c r="I146" s="76">
        <f>_xlfn.XLOOKUP(B146,'3、一般公共预算支出决算表 '!B:B,'3、一般公共预算支出决算表 '!D:D,0)</f>
        <v>19147</v>
      </c>
      <c r="J146" s="76">
        <f t="shared" si="7"/>
        <v>0</v>
      </c>
    </row>
    <row r="147" s="76" customFormat="1" spans="1:10">
      <c r="A147" s="245">
        <f t="shared" si="6"/>
        <v>7</v>
      </c>
      <c r="B147" s="246">
        <v>2050299</v>
      </c>
      <c r="C147" s="246" t="s">
        <v>240</v>
      </c>
      <c r="D147" s="247">
        <v>12853.11</v>
      </c>
      <c r="E147" s="248">
        <v>12309.19</v>
      </c>
      <c r="F147" s="249">
        <f>_xlfn.XLOOKUP(B147,'[3]L02'!$A:$A,'[3]L02'!$C:$C,0)</f>
        <v>2472</v>
      </c>
      <c r="G147" s="226"/>
      <c r="I147" s="76">
        <f>_xlfn.XLOOKUP(B147,'3、一般公共预算支出决算表 '!B:B,'3、一般公共预算支出决算表 '!D:D,0)</f>
        <v>12853.11</v>
      </c>
      <c r="J147" s="76">
        <f t="shared" si="7"/>
        <v>0</v>
      </c>
    </row>
    <row r="148" s="76" customFormat="1" spans="1:10">
      <c r="A148" s="245">
        <f t="shared" si="6"/>
        <v>5</v>
      </c>
      <c r="B148" s="246">
        <v>20503</v>
      </c>
      <c r="C148" s="250" t="s">
        <v>241</v>
      </c>
      <c r="D148" s="247">
        <v>11613.98</v>
      </c>
      <c r="E148" s="248">
        <v>9442.32</v>
      </c>
      <c r="F148" s="249">
        <f>_xlfn.XLOOKUP(B148,'[3]L02'!$A:$A,'[3]L02'!$C:$C,0)</f>
        <v>12073</v>
      </c>
      <c r="G148" s="226"/>
      <c r="I148" s="76">
        <f>_xlfn.XLOOKUP(B148,'3、一般公共预算支出决算表 '!B:B,'3、一般公共预算支出决算表 '!D:D,0)</f>
        <v>11613.98</v>
      </c>
      <c r="J148" s="76">
        <f t="shared" si="7"/>
        <v>0</v>
      </c>
    </row>
    <row r="149" s="76" customFormat="1" spans="1:10">
      <c r="A149" s="245">
        <f t="shared" si="6"/>
        <v>7</v>
      </c>
      <c r="B149" s="246">
        <v>2050302</v>
      </c>
      <c r="C149" s="246" t="s">
        <v>242</v>
      </c>
      <c r="D149" s="247">
        <v>11613.98</v>
      </c>
      <c r="E149" s="248">
        <v>9442.32</v>
      </c>
      <c r="F149" s="249">
        <f>_xlfn.XLOOKUP(B149,'[3]L02'!$A:$A,'[3]L02'!$C:$C,0)</f>
        <v>12073</v>
      </c>
      <c r="G149" s="226"/>
      <c r="I149" s="76">
        <f>_xlfn.XLOOKUP(B149,'3、一般公共预算支出决算表 '!B:B,'3、一般公共预算支出决算表 '!D:D,0)</f>
        <v>11613.98</v>
      </c>
      <c r="J149" s="76">
        <f t="shared" si="7"/>
        <v>0</v>
      </c>
    </row>
    <row r="150" s="76" customFormat="1" spans="1:10">
      <c r="A150" s="245">
        <f t="shared" si="6"/>
        <v>5</v>
      </c>
      <c r="B150" s="246">
        <v>20504</v>
      </c>
      <c r="C150" s="250" t="s">
        <v>243</v>
      </c>
      <c r="D150" s="247">
        <v>930</v>
      </c>
      <c r="E150" s="248">
        <v>786.2</v>
      </c>
      <c r="F150" s="249">
        <f>_xlfn.XLOOKUP(B150,'[3]L02'!$A:$A,'[3]L02'!$C:$C,0)</f>
        <v>9</v>
      </c>
      <c r="G150" s="226"/>
      <c r="I150" s="76">
        <f>_xlfn.XLOOKUP(B150,'3、一般公共预算支出决算表 '!B:B,'3、一般公共预算支出决算表 '!D:D,0)</f>
        <v>930</v>
      </c>
      <c r="J150" s="76">
        <f t="shared" si="7"/>
        <v>0</v>
      </c>
    </row>
    <row r="151" s="76" customFormat="1" spans="1:10">
      <c r="A151" s="245">
        <f t="shared" si="6"/>
        <v>7</v>
      </c>
      <c r="B151" s="246">
        <v>2050401</v>
      </c>
      <c r="C151" s="246" t="s">
        <v>244</v>
      </c>
      <c r="D151" s="247">
        <v>0</v>
      </c>
      <c r="E151" s="248">
        <v>0</v>
      </c>
      <c r="F151" s="249">
        <f>_xlfn.XLOOKUP(B151,'[3]L02'!$A:$A,'[3]L02'!$C:$C,0)</f>
        <v>0</v>
      </c>
      <c r="G151" s="226"/>
      <c r="I151" s="76">
        <f>_xlfn.XLOOKUP(B151,'3、一般公共预算支出决算表 '!B:B,'3、一般公共预算支出决算表 '!D:D,0)</f>
        <v>0</v>
      </c>
      <c r="J151" s="76">
        <f t="shared" si="7"/>
        <v>0</v>
      </c>
    </row>
    <row r="152" s="76" customFormat="1" spans="1:10">
      <c r="A152" s="245">
        <f t="shared" si="6"/>
        <v>7</v>
      </c>
      <c r="B152" s="246">
        <v>2050499</v>
      </c>
      <c r="C152" s="246" t="s">
        <v>245</v>
      </c>
      <c r="D152" s="247">
        <v>930</v>
      </c>
      <c r="E152" s="248">
        <v>786.2</v>
      </c>
      <c r="F152" s="249">
        <f>_xlfn.XLOOKUP(B152,'[3]L02'!$A:$A,'[3]L02'!$C:$C,0)</f>
        <v>9</v>
      </c>
      <c r="G152" s="226"/>
      <c r="I152" s="76">
        <f>_xlfn.XLOOKUP(B152,'3、一般公共预算支出决算表 '!B:B,'3、一般公共预算支出决算表 '!D:D,0)</f>
        <v>930</v>
      </c>
      <c r="J152" s="76">
        <f t="shared" si="7"/>
        <v>0</v>
      </c>
    </row>
    <row r="153" s="76" customFormat="1" spans="1:10">
      <c r="A153" s="245">
        <f t="shared" si="6"/>
        <v>5</v>
      </c>
      <c r="B153" s="246">
        <v>20507</v>
      </c>
      <c r="C153" s="250" t="s">
        <v>246</v>
      </c>
      <c r="D153" s="247">
        <v>376.5</v>
      </c>
      <c r="E153" s="248">
        <v>0</v>
      </c>
      <c r="F153" s="249">
        <f>_xlfn.XLOOKUP(B153,'[3]L02'!$A:$A,'[3]L02'!$C:$C,0)</f>
        <v>556</v>
      </c>
      <c r="G153" s="226"/>
      <c r="I153" s="76">
        <f>_xlfn.XLOOKUP(B153,'3、一般公共预算支出决算表 '!B:B,'3、一般公共预算支出决算表 '!D:D,0)</f>
        <v>376.5</v>
      </c>
      <c r="J153" s="76">
        <f t="shared" si="7"/>
        <v>0</v>
      </c>
    </row>
    <row r="154" s="76" customFormat="1" spans="1:10">
      <c r="A154" s="245">
        <f t="shared" si="6"/>
        <v>7</v>
      </c>
      <c r="B154" s="246">
        <v>2050701</v>
      </c>
      <c r="C154" s="246" t="s">
        <v>247</v>
      </c>
      <c r="D154" s="247">
        <v>376.5</v>
      </c>
      <c r="E154" s="248">
        <v>0</v>
      </c>
      <c r="F154" s="249">
        <f>_xlfn.XLOOKUP(B154,'[3]L02'!$A:$A,'[3]L02'!$C:$C,0)</f>
        <v>556</v>
      </c>
      <c r="G154" s="226"/>
      <c r="I154" s="76">
        <f>_xlfn.XLOOKUP(B154,'3、一般公共预算支出决算表 '!B:B,'3、一般公共预算支出决算表 '!D:D,0)</f>
        <v>376.5</v>
      </c>
      <c r="J154" s="76">
        <f t="shared" si="7"/>
        <v>0</v>
      </c>
    </row>
    <row r="155" s="76" customFormat="1" spans="1:10">
      <c r="A155" s="245">
        <f t="shared" si="6"/>
        <v>5</v>
      </c>
      <c r="B155" s="246">
        <v>20508</v>
      </c>
      <c r="C155" s="250" t="s">
        <v>248</v>
      </c>
      <c r="D155" s="247">
        <v>2446.48</v>
      </c>
      <c r="E155" s="248">
        <v>0</v>
      </c>
      <c r="F155" s="249">
        <f>_xlfn.XLOOKUP(B155,'[3]L02'!$A:$A,'[3]L02'!$C:$C,0)</f>
        <v>1091</v>
      </c>
      <c r="G155" s="226"/>
      <c r="I155" s="76">
        <f>_xlfn.XLOOKUP(B155,'3、一般公共预算支出决算表 '!B:B,'3、一般公共预算支出决算表 '!D:D,0)</f>
        <v>2446.48</v>
      </c>
      <c r="J155" s="76">
        <f t="shared" si="7"/>
        <v>0</v>
      </c>
    </row>
    <row r="156" s="76" customFormat="1" spans="1:10">
      <c r="A156" s="245">
        <f t="shared" si="6"/>
        <v>7</v>
      </c>
      <c r="B156" s="246">
        <v>2050801</v>
      </c>
      <c r="C156" s="246" t="s">
        <v>249</v>
      </c>
      <c r="D156" s="247">
        <v>437.48</v>
      </c>
      <c r="E156" s="248">
        <v>0</v>
      </c>
      <c r="F156" s="249">
        <f>_xlfn.XLOOKUP(B156,'[3]L02'!$A:$A,'[3]L02'!$C:$C,0)</f>
        <v>362</v>
      </c>
      <c r="G156" s="226"/>
      <c r="I156" s="76">
        <f>_xlfn.XLOOKUP(B156,'3、一般公共预算支出决算表 '!B:B,'3、一般公共预算支出决算表 '!D:D,0)</f>
        <v>437.48</v>
      </c>
      <c r="J156" s="76">
        <f t="shared" si="7"/>
        <v>0</v>
      </c>
    </row>
    <row r="157" s="76" customFormat="1" spans="1:10">
      <c r="A157" s="245">
        <f t="shared" si="6"/>
        <v>7</v>
      </c>
      <c r="B157" s="246">
        <v>2050802</v>
      </c>
      <c r="C157" s="246" t="s">
        <v>250</v>
      </c>
      <c r="D157" s="247">
        <v>2009</v>
      </c>
      <c r="E157" s="248">
        <v>0</v>
      </c>
      <c r="F157" s="249">
        <f>_xlfn.XLOOKUP(B157,'[3]L02'!$A:$A,'[3]L02'!$C:$C,0)</f>
        <v>394</v>
      </c>
      <c r="G157" s="226"/>
      <c r="I157" s="76">
        <f>_xlfn.XLOOKUP(B157,'3、一般公共预算支出决算表 '!B:B,'3、一般公共预算支出决算表 '!D:D,0)</f>
        <v>2009</v>
      </c>
      <c r="J157" s="76">
        <f t="shared" si="7"/>
        <v>0</v>
      </c>
    </row>
    <row r="158" s="76" customFormat="1" spans="1:10">
      <c r="A158" s="245">
        <f t="shared" si="6"/>
        <v>7</v>
      </c>
      <c r="B158" s="246">
        <v>2050803</v>
      </c>
      <c r="C158" s="246" t="s">
        <v>251</v>
      </c>
      <c r="D158" s="247">
        <v>0</v>
      </c>
      <c r="E158" s="248">
        <v>0</v>
      </c>
      <c r="F158" s="249">
        <f>_xlfn.XLOOKUP(B158,'[3]L02'!$A:$A,'[3]L02'!$C:$C,0)</f>
        <v>335</v>
      </c>
      <c r="G158" s="226"/>
      <c r="I158" s="76">
        <f>_xlfn.XLOOKUP(B158,'3、一般公共预算支出决算表 '!B:B,'3、一般公共预算支出决算表 '!D:D,0)</f>
        <v>0</v>
      </c>
      <c r="J158" s="76">
        <f t="shared" si="7"/>
        <v>0</v>
      </c>
    </row>
    <row r="159" s="76" customFormat="1" spans="1:10">
      <c r="A159" s="245">
        <f t="shared" ref="A159:A194" si="8">LEN(B159)</f>
        <v>7</v>
      </c>
      <c r="B159" s="246">
        <v>2050899</v>
      </c>
      <c r="C159" s="246" t="s">
        <v>252</v>
      </c>
      <c r="D159" s="247">
        <v>0</v>
      </c>
      <c r="E159" s="248">
        <v>0</v>
      </c>
      <c r="F159" s="249">
        <f>_xlfn.XLOOKUP(B159,'[3]L02'!$A:$A,'[3]L02'!$C:$C,0)</f>
        <v>0</v>
      </c>
      <c r="G159" s="226"/>
      <c r="I159" s="76">
        <f>_xlfn.XLOOKUP(B159,'3、一般公共预算支出决算表 '!B:B,'3、一般公共预算支出决算表 '!D:D,0)</f>
        <v>0</v>
      </c>
      <c r="J159" s="76">
        <f t="shared" si="7"/>
        <v>0</v>
      </c>
    </row>
    <row r="160" s="76" customFormat="1" spans="1:10">
      <c r="A160" s="245">
        <f t="shared" si="8"/>
        <v>5</v>
      </c>
      <c r="B160" s="246">
        <v>20509</v>
      </c>
      <c r="C160" s="250" t="s">
        <v>253</v>
      </c>
      <c r="D160" s="247">
        <v>10300</v>
      </c>
      <c r="E160" s="248">
        <v>10300</v>
      </c>
      <c r="F160" s="249">
        <f>_xlfn.XLOOKUP(B160,'[3]L02'!$A:$A,'[3]L02'!$C:$C,0)</f>
        <v>3290</v>
      </c>
      <c r="G160" s="226"/>
      <c r="I160" s="76">
        <f>_xlfn.XLOOKUP(B160,'3、一般公共预算支出决算表 '!B:B,'3、一般公共预算支出决算表 '!D:D,0)</f>
        <v>10300</v>
      </c>
      <c r="J160" s="76">
        <f t="shared" si="7"/>
        <v>0</v>
      </c>
    </row>
    <row r="161" s="76" customFormat="1" spans="1:10">
      <c r="A161" s="245">
        <f t="shared" si="8"/>
        <v>7</v>
      </c>
      <c r="B161" s="246">
        <v>2050901</v>
      </c>
      <c r="C161" s="246" t="s">
        <v>254</v>
      </c>
      <c r="D161" s="247">
        <v>0</v>
      </c>
      <c r="E161" s="248">
        <v>0</v>
      </c>
      <c r="F161" s="249">
        <f>_xlfn.XLOOKUP(B161,'[3]L02'!$A:$A,'[3]L02'!$C:$C,0)</f>
        <v>625</v>
      </c>
      <c r="G161" s="226"/>
      <c r="I161" s="76">
        <f>_xlfn.XLOOKUP(B161,'3、一般公共预算支出决算表 '!B:B,'3、一般公共预算支出决算表 '!D:D,0)</f>
        <v>0</v>
      </c>
      <c r="J161" s="76">
        <f t="shared" si="7"/>
        <v>0</v>
      </c>
    </row>
    <row r="162" s="76" customFormat="1" spans="1:10">
      <c r="A162" s="245">
        <f t="shared" si="8"/>
        <v>7</v>
      </c>
      <c r="B162" s="246">
        <v>2050902</v>
      </c>
      <c r="C162" s="246" t="s">
        <v>255</v>
      </c>
      <c r="D162" s="247">
        <v>0</v>
      </c>
      <c r="E162" s="248">
        <v>0</v>
      </c>
      <c r="F162" s="249">
        <f>_xlfn.XLOOKUP(B162,'[3]L02'!$A:$A,'[3]L02'!$C:$C,0)</f>
        <v>206</v>
      </c>
      <c r="G162" s="226"/>
      <c r="I162" s="76">
        <f>_xlfn.XLOOKUP(B162,'3、一般公共预算支出决算表 '!B:B,'3、一般公共预算支出决算表 '!D:D,0)</f>
        <v>0</v>
      </c>
      <c r="J162" s="76">
        <f t="shared" si="7"/>
        <v>0</v>
      </c>
    </row>
    <row r="163" s="76" customFormat="1" spans="1:10">
      <c r="A163" s="245">
        <f t="shared" si="8"/>
        <v>7</v>
      </c>
      <c r="B163" s="246">
        <v>2050903</v>
      </c>
      <c r="C163" s="246" t="s">
        <v>256</v>
      </c>
      <c r="D163" s="247">
        <v>0</v>
      </c>
      <c r="E163" s="248">
        <v>0</v>
      </c>
      <c r="F163" s="249">
        <f>_xlfn.XLOOKUP(B163,'[3]L02'!$A:$A,'[3]L02'!$C:$C,0)</f>
        <v>1055</v>
      </c>
      <c r="G163" s="226"/>
      <c r="I163" s="76">
        <f>_xlfn.XLOOKUP(B163,'3、一般公共预算支出决算表 '!B:B,'3、一般公共预算支出决算表 '!D:D,0)</f>
        <v>0</v>
      </c>
      <c r="J163" s="76">
        <f t="shared" si="7"/>
        <v>0</v>
      </c>
    </row>
    <row r="164" s="76" customFormat="1" spans="1:10">
      <c r="A164" s="245">
        <f t="shared" si="8"/>
        <v>7</v>
      </c>
      <c r="B164" s="246">
        <v>2050904</v>
      </c>
      <c r="C164" s="246" t="s">
        <v>257</v>
      </c>
      <c r="D164" s="247">
        <v>0</v>
      </c>
      <c r="E164" s="248">
        <v>0</v>
      </c>
      <c r="F164" s="249">
        <f>_xlfn.XLOOKUP(B164,'[3]L02'!$A:$A,'[3]L02'!$C:$C,0)</f>
        <v>360</v>
      </c>
      <c r="G164" s="226"/>
      <c r="I164" s="76">
        <f>_xlfn.XLOOKUP(B164,'3、一般公共预算支出决算表 '!B:B,'3、一般公共预算支出决算表 '!D:D,0)</f>
        <v>0</v>
      </c>
      <c r="J164" s="76">
        <f t="shared" si="7"/>
        <v>0</v>
      </c>
    </row>
    <row r="165" s="76" customFormat="1" spans="1:10">
      <c r="A165" s="245">
        <f t="shared" si="8"/>
        <v>7</v>
      </c>
      <c r="B165" s="246">
        <v>2050905</v>
      </c>
      <c r="C165" s="246" t="s">
        <v>258</v>
      </c>
      <c r="D165" s="247">
        <v>0</v>
      </c>
      <c r="E165" s="248">
        <v>0</v>
      </c>
      <c r="F165" s="249">
        <f>_xlfn.XLOOKUP(B165,'[3]L02'!$A:$A,'[3]L02'!$C:$C,0)</f>
        <v>987</v>
      </c>
      <c r="G165" s="226"/>
      <c r="I165" s="76">
        <f>_xlfn.XLOOKUP(B165,'3、一般公共预算支出决算表 '!B:B,'3、一般公共预算支出决算表 '!D:D,0)</f>
        <v>0</v>
      </c>
      <c r="J165" s="76">
        <f t="shared" si="7"/>
        <v>0</v>
      </c>
    </row>
    <row r="166" s="76" customFormat="1" spans="1:10">
      <c r="A166" s="245">
        <f t="shared" si="8"/>
        <v>7</v>
      </c>
      <c r="B166" s="246">
        <v>2050999</v>
      </c>
      <c r="C166" s="246" t="s">
        <v>259</v>
      </c>
      <c r="D166" s="247">
        <v>10300</v>
      </c>
      <c r="E166" s="248">
        <v>10300</v>
      </c>
      <c r="F166" s="249">
        <f>_xlfn.XLOOKUP(B166,'[3]L02'!$A:$A,'[3]L02'!$C:$C,0)</f>
        <v>57</v>
      </c>
      <c r="G166" s="226"/>
      <c r="I166" s="76">
        <f>_xlfn.XLOOKUP(B166,'3、一般公共预算支出决算表 '!B:B,'3、一般公共预算支出决算表 '!D:D,0)</f>
        <v>10300</v>
      </c>
      <c r="J166" s="76">
        <f t="shared" si="7"/>
        <v>0</v>
      </c>
    </row>
    <row r="167" s="76" customFormat="1" spans="1:10">
      <c r="A167" s="245">
        <f t="shared" si="8"/>
        <v>5</v>
      </c>
      <c r="B167" s="246">
        <v>20599</v>
      </c>
      <c r="C167" s="250" t="s">
        <v>260</v>
      </c>
      <c r="D167" s="247">
        <v>1000</v>
      </c>
      <c r="E167" s="248">
        <v>2819</v>
      </c>
      <c r="F167" s="249">
        <f>_xlfn.XLOOKUP(B167,'[3]L02'!$A:$A,'[3]L02'!$C:$C,0)</f>
        <v>286</v>
      </c>
      <c r="G167" s="226"/>
      <c r="I167" s="76">
        <f>_xlfn.XLOOKUP(B167,'3、一般公共预算支出决算表 '!B:B,'3、一般公共预算支出决算表 '!D:D,0)</f>
        <v>1000</v>
      </c>
      <c r="J167" s="76">
        <f t="shared" si="7"/>
        <v>0</v>
      </c>
    </row>
    <row r="168" s="76" customFormat="1" spans="1:10">
      <c r="A168" s="245">
        <f t="shared" si="8"/>
        <v>7</v>
      </c>
      <c r="B168" s="246">
        <v>2059999</v>
      </c>
      <c r="C168" s="246" t="s">
        <v>261</v>
      </c>
      <c r="D168" s="247">
        <v>1000</v>
      </c>
      <c r="E168" s="248">
        <v>2819</v>
      </c>
      <c r="F168" s="249">
        <f>_xlfn.XLOOKUP(B168,'[3]L02'!$A:$A,'[3]L02'!$C:$C,0)</f>
        <v>286</v>
      </c>
      <c r="G168" s="226"/>
      <c r="I168" s="76">
        <f>_xlfn.XLOOKUP(B168,'3、一般公共预算支出决算表 '!B:B,'3、一般公共预算支出决算表 '!D:D,0)</f>
        <v>1000</v>
      </c>
      <c r="J168" s="76">
        <f t="shared" si="7"/>
        <v>0</v>
      </c>
    </row>
    <row r="169" s="76" customFormat="1" spans="1:10">
      <c r="A169" s="245">
        <f t="shared" si="8"/>
        <v>3</v>
      </c>
      <c r="B169" s="246">
        <v>206</v>
      </c>
      <c r="C169" s="233" t="s">
        <v>262</v>
      </c>
      <c r="D169" s="247">
        <v>789.89</v>
      </c>
      <c r="E169" s="248">
        <v>626.27</v>
      </c>
      <c r="F169" s="249">
        <f>_xlfn.XLOOKUP(B169,'[3]L02'!$A:$A,'[3]L02'!$C:$C,0)</f>
        <v>6591</v>
      </c>
      <c r="G169" s="226"/>
      <c r="I169" s="76">
        <f>_xlfn.XLOOKUP(B169,'3、一般公共预算支出决算表 '!B:B,'3、一般公共预算支出决算表 '!D:D,0)</f>
        <v>789.89</v>
      </c>
      <c r="J169" s="76">
        <f t="shared" si="7"/>
        <v>0</v>
      </c>
    </row>
    <row r="170" s="76" customFormat="1" spans="1:10">
      <c r="A170" s="245">
        <f t="shared" si="8"/>
        <v>5</v>
      </c>
      <c r="B170" s="246">
        <v>20601</v>
      </c>
      <c r="C170" s="250" t="s">
        <v>263</v>
      </c>
      <c r="D170" s="247">
        <v>488.59</v>
      </c>
      <c r="E170" s="248">
        <v>520.21</v>
      </c>
      <c r="F170" s="249">
        <f>_xlfn.XLOOKUP(B170,'[3]L02'!$A:$A,'[3]L02'!$C:$C,0)</f>
        <v>4239</v>
      </c>
      <c r="G170" s="226"/>
      <c r="I170" s="76">
        <f>_xlfn.XLOOKUP(B170,'3、一般公共预算支出决算表 '!B:B,'3、一般公共预算支出决算表 '!D:D,0)</f>
        <v>488.59</v>
      </c>
      <c r="J170" s="76">
        <f t="shared" si="7"/>
        <v>0</v>
      </c>
    </row>
    <row r="171" s="76" customFormat="1" spans="1:10">
      <c r="A171" s="245">
        <f t="shared" si="8"/>
        <v>7</v>
      </c>
      <c r="B171" s="246">
        <v>2060101</v>
      </c>
      <c r="C171" s="246" t="s">
        <v>145</v>
      </c>
      <c r="D171" s="247">
        <v>355.19</v>
      </c>
      <c r="E171" s="248">
        <v>406.01</v>
      </c>
      <c r="F171" s="249">
        <f>_xlfn.XLOOKUP(B171,'[3]L02'!$A:$A,'[3]L02'!$C:$C,0)</f>
        <v>1005</v>
      </c>
      <c r="G171" s="226"/>
      <c r="I171" s="76">
        <f>_xlfn.XLOOKUP(B171,'3、一般公共预算支出决算表 '!B:B,'3、一般公共预算支出决算表 '!D:D,0)</f>
        <v>355.19</v>
      </c>
      <c r="J171" s="76">
        <f t="shared" si="7"/>
        <v>0</v>
      </c>
    </row>
    <row r="172" s="76" customFormat="1" spans="1:10">
      <c r="A172" s="245">
        <f t="shared" si="8"/>
        <v>7</v>
      </c>
      <c r="B172" s="246">
        <v>2060102</v>
      </c>
      <c r="C172" s="246" t="s">
        <v>146</v>
      </c>
      <c r="D172" s="247">
        <v>133.4</v>
      </c>
      <c r="E172" s="248">
        <v>114.2</v>
      </c>
      <c r="F172" s="249">
        <f>_xlfn.XLOOKUP(B172,'[3]L02'!$A:$A,'[3]L02'!$C:$C,0)</f>
        <v>298</v>
      </c>
      <c r="G172" s="226"/>
      <c r="I172" s="76">
        <f>_xlfn.XLOOKUP(B172,'3、一般公共预算支出决算表 '!B:B,'3、一般公共预算支出决算表 '!D:D,0)</f>
        <v>133.4</v>
      </c>
      <c r="J172" s="76">
        <f t="shared" si="7"/>
        <v>0</v>
      </c>
    </row>
    <row r="173" s="76" customFormat="1" spans="1:10">
      <c r="A173" s="245">
        <f t="shared" si="8"/>
        <v>7</v>
      </c>
      <c r="B173" s="246">
        <v>2060199</v>
      </c>
      <c r="C173" s="246" t="s">
        <v>264</v>
      </c>
      <c r="D173" s="247">
        <v>0</v>
      </c>
      <c r="E173" s="248">
        <v>0</v>
      </c>
      <c r="F173" s="249">
        <f>_xlfn.XLOOKUP(B173,'[3]L02'!$A:$A,'[3]L02'!$C:$C,0)</f>
        <v>2936</v>
      </c>
      <c r="G173" s="226"/>
      <c r="I173" s="76">
        <f>_xlfn.XLOOKUP(B173,'3、一般公共预算支出决算表 '!B:B,'3、一般公共预算支出决算表 '!D:D,0)</f>
        <v>0</v>
      </c>
      <c r="J173" s="76">
        <f t="shared" si="7"/>
        <v>0</v>
      </c>
    </row>
    <row r="174" s="76" customFormat="1" spans="1:10">
      <c r="A174" s="245">
        <f t="shared" si="8"/>
        <v>5</v>
      </c>
      <c r="B174" s="246">
        <v>20604</v>
      </c>
      <c r="C174" s="250" t="s">
        <v>265</v>
      </c>
      <c r="D174" s="247">
        <v>0</v>
      </c>
      <c r="E174" s="248">
        <v>0</v>
      </c>
      <c r="F174" s="249">
        <f>_xlfn.XLOOKUP(B174,'[3]L02'!$A:$A,'[3]L02'!$C:$C,0)</f>
        <v>211</v>
      </c>
      <c r="G174" s="226"/>
      <c r="I174" s="76">
        <f>_xlfn.XLOOKUP(B174,'3、一般公共预算支出决算表 '!B:B,'3、一般公共预算支出决算表 '!D:D,0)</f>
        <v>0</v>
      </c>
      <c r="J174" s="76">
        <f t="shared" si="7"/>
        <v>0</v>
      </c>
    </row>
    <row r="175" s="76" customFormat="1" spans="1:10">
      <c r="A175" s="245">
        <f t="shared" si="8"/>
        <v>7</v>
      </c>
      <c r="B175" s="246">
        <v>2060404</v>
      </c>
      <c r="C175" s="246" t="s">
        <v>266</v>
      </c>
      <c r="D175" s="247">
        <v>0</v>
      </c>
      <c r="E175" s="248">
        <v>0</v>
      </c>
      <c r="F175" s="249">
        <f>_xlfn.XLOOKUP(B175,'[3]L02'!$A:$A,'[3]L02'!$C:$C,0)</f>
        <v>211</v>
      </c>
      <c r="G175" s="226"/>
      <c r="I175" s="76">
        <f>_xlfn.XLOOKUP(B175,'3、一般公共预算支出决算表 '!B:B,'3、一般公共预算支出决算表 '!D:D,0)</f>
        <v>0</v>
      </c>
      <c r="J175" s="76">
        <f t="shared" si="7"/>
        <v>0</v>
      </c>
    </row>
    <row r="176" s="76" customFormat="1" spans="1:10">
      <c r="A176" s="245">
        <f t="shared" si="8"/>
        <v>7</v>
      </c>
      <c r="B176" s="246">
        <v>2060499</v>
      </c>
      <c r="C176" s="246" t="s">
        <v>267</v>
      </c>
      <c r="D176" s="247">
        <v>0</v>
      </c>
      <c r="E176" s="248">
        <v>0</v>
      </c>
      <c r="F176" s="249">
        <f>_xlfn.XLOOKUP(B176,'[3]L02'!$A:$A,'[3]L02'!$C:$C,0)</f>
        <v>0</v>
      </c>
      <c r="G176" s="226"/>
      <c r="I176" s="76">
        <f>_xlfn.XLOOKUP(B176,'3、一般公共预算支出决算表 '!B:B,'3、一般公共预算支出决算表 '!D:D,0)</f>
        <v>0</v>
      </c>
      <c r="J176" s="76">
        <f t="shared" si="7"/>
        <v>0</v>
      </c>
    </row>
    <row r="177" s="76" customFormat="1" spans="1:10">
      <c r="A177" s="245">
        <f t="shared" si="8"/>
        <v>5</v>
      </c>
      <c r="B177" s="246">
        <v>20605</v>
      </c>
      <c r="C177" s="250" t="s">
        <v>268</v>
      </c>
      <c r="D177" s="247">
        <v>0</v>
      </c>
      <c r="E177" s="248">
        <v>0</v>
      </c>
      <c r="F177" s="249">
        <f>_xlfn.XLOOKUP(B177,'[3]L02'!$A:$A,'[3]L02'!$C:$C,0)</f>
        <v>118</v>
      </c>
      <c r="G177" s="226"/>
      <c r="I177" s="76">
        <f>_xlfn.XLOOKUP(B177,'3、一般公共预算支出决算表 '!B:B,'3、一般公共预算支出决算表 '!D:D,0)</f>
        <v>0</v>
      </c>
      <c r="J177" s="76">
        <f t="shared" si="7"/>
        <v>0</v>
      </c>
    </row>
    <row r="178" s="76" customFormat="1" spans="1:10">
      <c r="A178" s="245">
        <f t="shared" si="8"/>
        <v>7</v>
      </c>
      <c r="B178" s="246">
        <v>2060599</v>
      </c>
      <c r="C178" s="246" t="s">
        <v>269</v>
      </c>
      <c r="D178" s="247">
        <v>0</v>
      </c>
      <c r="E178" s="248">
        <v>0</v>
      </c>
      <c r="F178" s="249">
        <f>_xlfn.XLOOKUP(B178,'[3]L02'!$A:$A,'[3]L02'!$C:$C,0)</f>
        <v>118</v>
      </c>
      <c r="G178" s="226"/>
      <c r="I178" s="76">
        <f>_xlfn.XLOOKUP(B178,'3、一般公共预算支出决算表 '!B:B,'3、一般公共预算支出决算表 '!D:D,0)</f>
        <v>0</v>
      </c>
      <c r="J178" s="76">
        <f t="shared" si="7"/>
        <v>0</v>
      </c>
    </row>
    <row r="179" s="76" customFormat="1" spans="1:10">
      <c r="A179" s="245">
        <f t="shared" si="8"/>
        <v>5</v>
      </c>
      <c r="B179" s="246">
        <v>20607</v>
      </c>
      <c r="C179" s="250" t="s">
        <v>270</v>
      </c>
      <c r="D179" s="247">
        <v>116.3</v>
      </c>
      <c r="E179" s="248">
        <v>106.06</v>
      </c>
      <c r="F179" s="249">
        <f>_xlfn.XLOOKUP(B179,'[3]L02'!$A:$A,'[3]L02'!$C:$C,0)</f>
        <v>70</v>
      </c>
      <c r="G179" s="226"/>
      <c r="I179" s="76">
        <f>_xlfn.XLOOKUP(B179,'3、一般公共预算支出决算表 '!B:B,'3、一般公共预算支出决算表 '!D:D,0)</f>
        <v>116.3</v>
      </c>
      <c r="J179" s="76">
        <f t="shared" si="7"/>
        <v>0</v>
      </c>
    </row>
    <row r="180" s="76" customFormat="1" spans="1:10">
      <c r="A180" s="245">
        <f t="shared" si="8"/>
        <v>7</v>
      </c>
      <c r="B180" s="246">
        <v>2060701</v>
      </c>
      <c r="C180" s="246" t="s">
        <v>271</v>
      </c>
      <c r="D180" s="247">
        <v>84.3</v>
      </c>
      <c r="E180" s="248">
        <v>74.06</v>
      </c>
      <c r="F180" s="249">
        <f>_xlfn.XLOOKUP(B180,'[3]L02'!$A:$A,'[3]L02'!$C:$C,0)</f>
        <v>11</v>
      </c>
      <c r="G180" s="226"/>
      <c r="I180" s="76">
        <f>_xlfn.XLOOKUP(B180,'3、一般公共预算支出决算表 '!B:B,'3、一般公共预算支出决算表 '!D:D,0)</f>
        <v>84.3</v>
      </c>
      <c r="J180" s="76">
        <f t="shared" si="7"/>
        <v>0</v>
      </c>
    </row>
    <row r="181" s="76" customFormat="1" spans="1:10">
      <c r="A181" s="245">
        <f t="shared" si="8"/>
        <v>7</v>
      </c>
      <c r="B181" s="246">
        <v>2060705</v>
      </c>
      <c r="C181" s="246" t="s">
        <v>272</v>
      </c>
      <c r="D181" s="247">
        <v>0</v>
      </c>
      <c r="E181" s="248">
        <v>0</v>
      </c>
      <c r="F181" s="249">
        <f>_xlfn.XLOOKUP(B181,'[3]L02'!$A:$A,'[3]L02'!$C:$C,0)</f>
        <v>0</v>
      </c>
      <c r="G181" s="226"/>
      <c r="I181" s="76">
        <f>_xlfn.XLOOKUP(B181,'3、一般公共预算支出决算表 '!B:B,'3、一般公共预算支出决算表 '!D:D,0)</f>
        <v>0</v>
      </c>
      <c r="J181" s="76">
        <f t="shared" si="7"/>
        <v>0</v>
      </c>
    </row>
    <row r="182" s="76" customFormat="1" spans="1:10">
      <c r="A182" s="245">
        <f t="shared" si="8"/>
        <v>7</v>
      </c>
      <c r="B182" s="246">
        <v>2060799</v>
      </c>
      <c r="C182" s="246" t="s">
        <v>273</v>
      </c>
      <c r="D182" s="247">
        <v>32</v>
      </c>
      <c r="E182" s="248">
        <v>32</v>
      </c>
      <c r="F182" s="249">
        <f>_xlfn.XLOOKUP(B182,'[3]L02'!$A:$A,'[3]L02'!$C:$C,0)</f>
        <v>15</v>
      </c>
      <c r="G182" s="226"/>
      <c r="I182" s="76">
        <f>_xlfn.XLOOKUP(B182,'3、一般公共预算支出决算表 '!B:B,'3、一般公共预算支出决算表 '!D:D,0)</f>
        <v>32</v>
      </c>
      <c r="J182" s="76">
        <f t="shared" si="7"/>
        <v>0</v>
      </c>
    </row>
    <row r="183" s="76" customFormat="1" spans="1:10">
      <c r="A183" s="245">
        <f t="shared" si="8"/>
        <v>5</v>
      </c>
      <c r="B183" s="246">
        <v>20699</v>
      </c>
      <c r="C183" s="250" t="s">
        <v>274</v>
      </c>
      <c r="D183" s="247">
        <v>185</v>
      </c>
      <c r="E183" s="248">
        <v>0</v>
      </c>
      <c r="F183" s="249">
        <f>_xlfn.XLOOKUP(B183,'[3]L02'!$A:$A,'[3]L02'!$C:$C,0)</f>
        <v>1911</v>
      </c>
      <c r="G183" s="226"/>
      <c r="I183" s="76">
        <f>_xlfn.XLOOKUP(B183,'3、一般公共预算支出决算表 '!B:B,'3、一般公共预算支出决算表 '!D:D,0)</f>
        <v>185</v>
      </c>
      <c r="J183" s="76">
        <f t="shared" si="7"/>
        <v>0</v>
      </c>
    </row>
    <row r="184" s="76" customFormat="1" spans="1:10">
      <c r="A184" s="245">
        <f t="shared" si="8"/>
        <v>7</v>
      </c>
      <c r="B184" s="246">
        <v>2069901</v>
      </c>
      <c r="C184" s="246" t="s">
        <v>275</v>
      </c>
      <c r="D184" s="247">
        <v>0</v>
      </c>
      <c r="E184" s="248">
        <v>0</v>
      </c>
      <c r="F184" s="249">
        <f>_xlfn.XLOOKUP(B184,'[3]L02'!$A:$A,'[3]L02'!$C:$C,0)</f>
        <v>0</v>
      </c>
      <c r="G184" s="226"/>
      <c r="I184" s="76">
        <f>_xlfn.XLOOKUP(B184,'3、一般公共预算支出决算表 '!B:B,'3、一般公共预算支出决算表 '!D:D,0)</f>
        <v>0</v>
      </c>
      <c r="J184" s="76">
        <f t="shared" si="7"/>
        <v>0</v>
      </c>
    </row>
    <row r="185" s="76" customFormat="1" spans="1:10">
      <c r="A185" s="245">
        <f t="shared" si="8"/>
        <v>7</v>
      </c>
      <c r="B185" s="246">
        <v>2069999</v>
      </c>
      <c r="C185" s="246" t="s">
        <v>276</v>
      </c>
      <c r="D185" s="247">
        <v>185</v>
      </c>
      <c r="E185" s="248">
        <v>0</v>
      </c>
      <c r="F185" s="249">
        <f>_xlfn.XLOOKUP(B185,'[3]L02'!$A:$A,'[3]L02'!$C:$C,0)</f>
        <v>1911</v>
      </c>
      <c r="G185" s="226"/>
      <c r="I185" s="76">
        <f>_xlfn.XLOOKUP(B185,'3、一般公共预算支出决算表 '!B:B,'3、一般公共预算支出决算表 '!D:D,0)</f>
        <v>185</v>
      </c>
      <c r="J185" s="76">
        <f t="shared" si="7"/>
        <v>0</v>
      </c>
    </row>
    <row r="186" s="76" customFormat="1" spans="1:10">
      <c r="A186" s="245">
        <f t="shared" si="8"/>
        <v>3</v>
      </c>
      <c r="B186" s="246">
        <v>207</v>
      </c>
      <c r="C186" s="233" t="s">
        <v>277</v>
      </c>
      <c r="D186" s="247">
        <v>9143.04</v>
      </c>
      <c r="E186" s="248">
        <v>7048.94</v>
      </c>
      <c r="F186" s="249">
        <f>_xlfn.XLOOKUP(B186,'[3]L02'!$A:$A,'[3]L02'!$C:$C,0)</f>
        <v>7425</v>
      </c>
      <c r="G186" s="226"/>
      <c r="I186" s="76">
        <f>_xlfn.XLOOKUP(B186,'3、一般公共预算支出决算表 '!B:B,'3、一般公共预算支出决算表 '!D:D,0)</f>
        <v>9143.04</v>
      </c>
      <c r="J186" s="76">
        <f t="shared" si="7"/>
        <v>0</v>
      </c>
    </row>
    <row r="187" s="76" customFormat="1" spans="1:10">
      <c r="A187" s="245">
        <f t="shared" si="8"/>
        <v>5</v>
      </c>
      <c r="B187" s="246">
        <v>20701</v>
      </c>
      <c r="C187" s="250" t="s">
        <v>278</v>
      </c>
      <c r="D187" s="247">
        <v>3449.83</v>
      </c>
      <c r="E187" s="248">
        <v>2769.3</v>
      </c>
      <c r="F187" s="249">
        <f>_xlfn.XLOOKUP(B187,'[3]L02'!$A:$A,'[3]L02'!$C:$C,0)</f>
        <v>2382</v>
      </c>
      <c r="G187" s="226"/>
      <c r="I187" s="76">
        <f>_xlfn.XLOOKUP(B187,'3、一般公共预算支出决算表 '!B:B,'3、一般公共预算支出决算表 '!D:D,0)</f>
        <v>3449.83</v>
      </c>
      <c r="J187" s="76">
        <f t="shared" si="7"/>
        <v>0</v>
      </c>
    </row>
    <row r="188" s="76" customFormat="1" spans="1:10">
      <c r="A188" s="245">
        <f t="shared" si="8"/>
        <v>7</v>
      </c>
      <c r="B188" s="246">
        <v>2070101</v>
      </c>
      <c r="C188" s="246" t="s">
        <v>145</v>
      </c>
      <c r="D188" s="247">
        <v>1738.2</v>
      </c>
      <c r="E188" s="248">
        <v>1719.71</v>
      </c>
      <c r="F188" s="249">
        <f>_xlfn.XLOOKUP(B188,'[3]L02'!$A:$A,'[3]L02'!$C:$C,0)</f>
        <v>956</v>
      </c>
      <c r="G188" s="226"/>
      <c r="I188" s="76">
        <f>_xlfn.XLOOKUP(B188,'3、一般公共预算支出决算表 '!B:B,'3、一般公共预算支出决算表 '!D:D,0)</f>
        <v>1738.2</v>
      </c>
      <c r="J188" s="76">
        <f t="shared" si="7"/>
        <v>0</v>
      </c>
    </row>
    <row r="189" s="76" customFormat="1" spans="1:10">
      <c r="A189" s="245">
        <f t="shared" si="8"/>
        <v>7</v>
      </c>
      <c r="B189" s="246">
        <v>2070102</v>
      </c>
      <c r="C189" s="246" t="s">
        <v>146</v>
      </c>
      <c r="D189" s="247">
        <v>215.4</v>
      </c>
      <c r="E189" s="248">
        <v>0</v>
      </c>
      <c r="F189" s="249">
        <f>_xlfn.XLOOKUP(B189,'[3]L02'!$A:$A,'[3]L02'!$C:$C,0)</f>
        <v>237</v>
      </c>
      <c r="G189" s="226"/>
      <c r="I189" s="76">
        <f>_xlfn.XLOOKUP(B189,'3、一般公共预算支出决算表 '!B:B,'3、一般公共预算支出决算表 '!D:D,0)</f>
        <v>215.4</v>
      </c>
      <c r="J189" s="76">
        <f t="shared" si="7"/>
        <v>0</v>
      </c>
    </row>
    <row r="190" s="76" customFormat="1" spans="1:10">
      <c r="A190" s="245">
        <f t="shared" si="8"/>
        <v>7</v>
      </c>
      <c r="B190" s="246">
        <v>2070104</v>
      </c>
      <c r="C190" s="246" t="s">
        <v>279</v>
      </c>
      <c r="D190" s="247">
        <v>0</v>
      </c>
      <c r="E190" s="248">
        <v>50</v>
      </c>
      <c r="F190" s="249">
        <f>_xlfn.XLOOKUP(B190,'[3]L02'!$A:$A,'[3]L02'!$C:$C,0)</f>
        <v>50</v>
      </c>
      <c r="G190" s="226"/>
      <c r="I190" s="76">
        <f>_xlfn.XLOOKUP(B190,'3、一般公共预算支出决算表 '!B:B,'3、一般公共预算支出决算表 '!D:D,0)</f>
        <v>0</v>
      </c>
      <c r="J190" s="76">
        <f t="shared" si="7"/>
        <v>0</v>
      </c>
    </row>
    <row r="191" s="76" customFormat="1" spans="1:10">
      <c r="A191" s="245">
        <f t="shared" si="8"/>
        <v>7</v>
      </c>
      <c r="B191" s="246">
        <v>2070105</v>
      </c>
      <c r="C191" s="246" t="s">
        <v>280</v>
      </c>
      <c r="D191" s="247">
        <v>0</v>
      </c>
      <c r="E191" s="248">
        <v>0</v>
      </c>
      <c r="F191" s="249">
        <f>_xlfn.XLOOKUP(B191,'[3]L02'!$A:$A,'[3]L02'!$C:$C,0)</f>
        <v>68</v>
      </c>
      <c r="G191" s="226"/>
      <c r="I191" s="76">
        <f>_xlfn.XLOOKUP(B191,'3、一般公共预算支出决算表 '!B:B,'3、一般公共预算支出决算表 '!D:D,0)</f>
        <v>0</v>
      </c>
      <c r="J191" s="76">
        <f t="shared" si="7"/>
        <v>0</v>
      </c>
    </row>
    <row r="192" s="76" customFormat="1" spans="1:10">
      <c r="A192" s="245">
        <f t="shared" si="8"/>
        <v>7</v>
      </c>
      <c r="B192" s="246">
        <v>2070107</v>
      </c>
      <c r="C192" s="246" t="s">
        <v>281</v>
      </c>
      <c r="D192" s="247">
        <v>596.23</v>
      </c>
      <c r="E192" s="248">
        <v>236.21</v>
      </c>
      <c r="F192" s="249">
        <f>_xlfn.XLOOKUP(B192,'[3]L02'!$A:$A,'[3]L02'!$C:$C,0)</f>
        <v>422</v>
      </c>
      <c r="G192" s="226"/>
      <c r="I192" s="76">
        <f>_xlfn.XLOOKUP(B192,'3、一般公共预算支出决算表 '!B:B,'3、一般公共预算支出决算表 '!D:D,0)</f>
        <v>596.23</v>
      </c>
      <c r="J192" s="76">
        <f t="shared" si="7"/>
        <v>0</v>
      </c>
    </row>
    <row r="193" s="76" customFormat="1" spans="1:10">
      <c r="A193" s="245">
        <f t="shared" si="8"/>
        <v>7</v>
      </c>
      <c r="B193" s="246">
        <v>2070109</v>
      </c>
      <c r="C193" s="246" t="s">
        <v>282</v>
      </c>
      <c r="D193" s="247">
        <v>0</v>
      </c>
      <c r="E193" s="248">
        <v>0</v>
      </c>
      <c r="F193" s="249">
        <f>_xlfn.XLOOKUP(B193,'[3]L02'!$A:$A,'[3]L02'!$C:$C,0)</f>
        <v>0</v>
      </c>
      <c r="G193" s="226"/>
      <c r="I193" s="76">
        <f>_xlfn.XLOOKUP(B193,'3、一般公共预算支出决算表 '!B:B,'3、一般公共预算支出决算表 '!D:D,0)</f>
        <v>0</v>
      </c>
      <c r="J193" s="76">
        <f t="shared" si="7"/>
        <v>0</v>
      </c>
    </row>
    <row r="194" s="76" customFormat="1" spans="1:10">
      <c r="A194" s="245">
        <f t="shared" si="8"/>
        <v>7</v>
      </c>
      <c r="B194" s="246">
        <v>2070111</v>
      </c>
      <c r="C194" s="246" t="s">
        <v>283</v>
      </c>
      <c r="D194" s="247">
        <v>0</v>
      </c>
      <c r="E194" s="248">
        <v>0</v>
      </c>
      <c r="F194" s="249">
        <f>_xlfn.XLOOKUP(B194,'[3]L02'!$A:$A,'[3]L02'!$C:$C,0)</f>
        <v>33</v>
      </c>
      <c r="G194" s="226"/>
      <c r="I194" s="76">
        <f>_xlfn.XLOOKUP(B194,'3、一般公共预算支出决算表 '!B:B,'3、一般公共预算支出决算表 '!D:D,0)</f>
        <v>0</v>
      </c>
      <c r="J194" s="76">
        <f t="shared" si="7"/>
        <v>0</v>
      </c>
    </row>
    <row r="195" s="76" customFormat="1" spans="1:10">
      <c r="A195" s="245">
        <f t="shared" ref="A195:A258" si="9">LEN(B195)</f>
        <v>7</v>
      </c>
      <c r="B195" s="246">
        <v>2070113</v>
      </c>
      <c r="C195" s="246" t="s">
        <v>284</v>
      </c>
      <c r="D195" s="247">
        <v>50</v>
      </c>
      <c r="E195" s="248">
        <v>50</v>
      </c>
      <c r="F195" s="249">
        <f>_xlfn.XLOOKUP(B195,'[3]L02'!$A:$A,'[3]L02'!$C:$C,0)</f>
        <v>0</v>
      </c>
      <c r="G195" s="226"/>
      <c r="I195" s="76">
        <f>_xlfn.XLOOKUP(B195,'3、一般公共预算支出决算表 '!B:B,'3、一般公共预算支出决算表 '!D:D,0)</f>
        <v>50</v>
      </c>
      <c r="J195" s="76">
        <f t="shared" si="7"/>
        <v>0</v>
      </c>
    </row>
    <row r="196" s="76" customFormat="1" spans="1:10">
      <c r="A196" s="245">
        <f t="shared" si="9"/>
        <v>7</v>
      </c>
      <c r="B196" s="246">
        <v>2070114</v>
      </c>
      <c r="C196" s="246" t="s">
        <v>285</v>
      </c>
      <c r="D196" s="247">
        <v>300</v>
      </c>
      <c r="E196" s="248">
        <v>300</v>
      </c>
      <c r="F196" s="249">
        <f>_xlfn.XLOOKUP(B196,'[3]L02'!$A:$A,'[3]L02'!$C:$C,0)</f>
        <v>0</v>
      </c>
      <c r="G196" s="226"/>
      <c r="I196" s="76">
        <f>_xlfn.XLOOKUP(B196,'3、一般公共预算支出决算表 '!B:B,'3、一般公共预算支出决算表 '!D:D,0)</f>
        <v>300</v>
      </c>
      <c r="J196" s="76">
        <f t="shared" si="7"/>
        <v>0</v>
      </c>
    </row>
    <row r="197" s="76" customFormat="1" spans="1:10">
      <c r="A197" s="245">
        <f t="shared" si="9"/>
        <v>7</v>
      </c>
      <c r="B197" s="246">
        <v>2070199</v>
      </c>
      <c r="C197" s="246" t="s">
        <v>286</v>
      </c>
      <c r="D197" s="247">
        <v>550</v>
      </c>
      <c r="E197" s="248">
        <v>413.38</v>
      </c>
      <c r="F197" s="249">
        <f>_xlfn.XLOOKUP(B197,'[3]L02'!$A:$A,'[3]L02'!$C:$C,0)</f>
        <v>612</v>
      </c>
      <c r="G197" s="226"/>
      <c r="I197" s="76">
        <f>_xlfn.XLOOKUP(B197,'3、一般公共预算支出决算表 '!B:B,'3、一般公共预算支出决算表 '!D:D,0)</f>
        <v>550</v>
      </c>
      <c r="J197" s="76">
        <f t="shared" si="7"/>
        <v>0</v>
      </c>
    </row>
    <row r="198" s="76" customFormat="1" spans="1:10">
      <c r="A198" s="245">
        <f t="shared" si="9"/>
        <v>5</v>
      </c>
      <c r="B198" s="246">
        <v>20702</v>
      </c>
      <c r="C198" s="250" t="s">
        <v>287</v>
      </c>
      <c r="D198" s="247">
        <v>831.41</v>
      </c>
      <c r="E198" s="248">
        <v>843.78</v>
      </c>
      <c r="F198" s="249">
        <f>_xlfn.XLOOKUP(B198,'[3]L02'!$A:$A,'[3]L02'!$C:$C,0)</f>
        <v>925</v>
      </c>
      <c r="G198" s="226"/>
      <c r="I198" s="76">
        <f>_xlfn.XLOOKUP(B198,'3、一般公共预算支出决算表 '!B:B,'3、一般公共预算支出决算表 '!D:D,0)</f>
        <v>831.41</v>
      </c>
      <c r="J198" s="76">
        <f t="shared" ref="J198:J261" si="10">D198-I198</f>
        <v>0</v>
      </c>
    </row>
    <row r="199" s="76" customFormat="1" spans="1:10">
      <c r="A199" s="245">
        <f t="shared" si="9"/>
        <v>7</v>
      </c>
      <c r="B199" s="246">
        <v>2070201</v>
      </c>
      <c r="C199" s="246" t="s">
        <v>145</v>
      </c>
      <c r="D199" s="247">
        <v>666.61</v>
      </c>
      <c r="E199" s="248">
        <v>524.78</v>
      </c>
      <c r="F199" s="249">
        <f>_xlfn.XLOOKUP(B199,'[3]L02'!$A:$A,'[3]L02'!$C:$C,0)</f>
        <v>601</v>
      </c>
      <c r="G199" s="226"/>
      <c r="I199" s="76">
        <f>_xlfn.XLOOKUP(B199,'3、一般公共预算支出决算表 '!B:B,'3、一般公共预算支出决算表 '!D:D,0)</f>
        <v>666.61</v>
      </c>
      <c r="J199" s="76">
        <f t="shared" si="10"/>
        <v>0</v>
      </c>
    </row>
    <row r="200" s="76" customFormat="1" spans="1:10">
      <c r="A200" s="245">
        <f t="shared" si="9"/>
        <v>7</v>
      </c>
      <c r="B200" s="246">
        <v>2070202</v>
      </c>
      <c r="C200" s="246" t="s">
        <v>146</v>
      </c>
      <c r="D200" s="247">
        <v>164.8</v>
      </c>
      <c r="E200" s="248">
        <v>319</v>
      </c>
      <c r="F200" s="249">
        <f>_xlfn.XLOOKUP(B200,'[3]L02'!$A:$A,'[3]L02'!$C:$C,0)</f>
        <v>107</v>
      </c>
      <c r="G200" s="226"/>
      <c r="I200" s="76">
        <f>_xlfn.XLOOKUP(B200,'3、一般公共预算支出决算表 '!B:B,'3、一般公共预算支出决算表 '!D:D,0)</f>
        <v>164.8</v>
      </c>
      <c r="J200" s="76">
        <f t="shared" si="10"/>
        <v>0</v>
      </c>
    </row>
    <row r="201" s="76" customFormat="1" spans="1:10">
      <c r="A201" s="245">
        <f t="shared" si="9"/>
        <v>7</v>
      </c>
      <c r="B201" s="246">
        <v>2070204</v>
      </c>
      <c r="C201" s="246" t="s">
        <v>288</v>
      </c>
      <c r="D201" s="247">
        <v>0</v>
      </c>
      <c r="E201" s="248">
        <v>0</v>
      </c>
      <c r="F201" s="249">
        <f>_xlfn.XLOOKUP(B201,'[3]L02'!$A:$A,'[3]L02'!$C:$C,0)</f>
        <v>202</v>
      </c>
      <c r="G201" s="226"/>
      <c r="I201" s="76">
        <f>_xlfn.XLOOKUP(B201,'3、一般公共预算支出决算表 '!B:B,'3、一般公共预算支出决算表 '!D:D,0)</f>
        <v>0</v>
      </c>
      <c r="J201" s="76">
        <f t="shared" si="10"/>
        <v>0</v>
      </c>
    </row>
    <row r="202" s="76" customFormat="1" spans="1:10">
      <c r="A202" s="245">
        <f t="shared" si="9"/>
        <v>7</v>
      </c>
      <c r="B202" s="246">
        <v>2070205</v>
      </c>
      <c r="C202" s="246" t="s">
        <v>289</v>
      </c>
      <c r="D202" s="247">
        <v>0</v>
      </c>
      <c r="E202" s="248">
        <v>0</v>
      </c>
      <c r="F202" s="249">
        <f>_xlfn.XLOOKUP(B202,'[3]L02'!$A:$A,'[3]L02'!$C:$C,0)</f>
        <v>15</v>
      </c>
      <c r="G202" s="226"/>
      <c r="I202" s="76">
        <f>_xlfn.XLOOKUP(B202,'3、一般公共预算支出决算表 '!B:B,'3、一般公共预算支出决算表 '!D:D,0)</f>
        <v>0</v>
      </c>
      <c r="J202" s="76">
        <f t="shared" si="10"/>
        <v>0</v>
      </c>
    </row>
    <row r="203" s="76" customFormat="1" spans="1:10">
      <c r="A203" s="245">
        <f t="shared" si="9"/>
        <v>7</v>
      </c>
      <c r="B203" s="246">
        <v>2070299</v>
      </c>
      <c r="C203" s="246" t="s">
        <v>290</v>
      </c>
      <c r="D203" s="247">
        <v>0</v>
      </c>
      <c r="E203" s="248">
        <v>0</v>
      </c>
      <c r="F203" s="249">
        <f>_xlfn.XLOOKUP(B203,'[3]L02'!$A:$A,'[3]L02'!$C:$C,0)</f>
        <v>0</v>
      </c>
      <c r="G203" s="226"/>
      <c r="I203" s="76">
        <f>_xlfn.XLOOKUP(B203,'3、一般公共预算支出决算表 '!B:B,'3、一般公共预算支出决算表 '!D:D,0)</f>
        <v>0</v>
      </c>
      <c r="J203" s="76">
        <f t="shared" si="10"/>
        <v>0</v>
      </c>
    </row>
    <row r="204" s="76" customFormat="1" spans="1:10">
      <c r="A204" s="245">
        <f t="shared" si="9"/>
        <v>5</v>
      </c>
      <c r="B204" s="246">
        <v>20703</v>
      </c>
      <c r="C204" s="250" t="s">
        <v>291</v>
      </c>
      <c r="D204" s="247">
        <v>337.02</v>
      </c>
      <c r="E204" s="248">
        <v>291.06</v>
      </c>
      <c r="F204" s="249">
        <f>_xlfn.XLOOKUP(B204,'[3]L02'!$A:$A,'[3]L02'!$C:$C,0)</f>
        <v>349</v>
      </c>
      <c r="G204" s="226"/>
      <c r="I204" s="76">
        <f>_xlfn.XLOOKUP(B204,'3、一般公共预算支出决算表 '!B:B,'3、一般公共预算支出决算表 '!D:D,0)</f>
        <v>337.02</v>
      </c>
      <c r="J204" s="76">
        <f t="shared" si="10"/>
        <v>0</v>
      </c>
    </row>
    <row r="205" s="76" customFormat="1" spans="1:10">
      <c r="A205" s="245">
        <f t="shared" si="9"/>
        <v>7</v>
      </c>
      <c r="B205" s="246">
        <v>2070301</v>
      </c>
      <c r="C205" s="246" t="s">
        <v>145</v>
      </c>
      <c r="D205" s="247">
        <v>289.02</v>
      </c>
      <c r="E205" s="248">
        <v>291.06</v>
      </c>
      <c r="F205" s="249">
        <f>_xlfn.XLOOKUP(B205,'[3]L02'!$A:$A,'[3]L02'!$C:$C,0)</f>
        <v>213</v>
      </c>
      <c r="G205" s="226"/>
      <c r="I205" s="76">
        <f>_xlfn.XLOOKUP(B205,'3、一般公共预算支出决算表 '!B:B,'3、一般公共预算支出决算表 '!D:D,0)</f>
        <v>289.02</v>
      </c>
      <c r="J205" s="76">
        <f t="shared" si="10"/>
        <v>0</v>
      </c>
    </row>
    <row r="206" s="76" customFormat="1" spans="1:10">
      <c r="A206" s="245">
        <f t="shared" si="9"/>
        <v>7</v>
      </c>
      <c r="B206" s="246">
        <v>2070302</v>
      </c>
      <c r="C206" s="246" t="s">
        <v>146</v>
      </c>
      <c r="D206" s="247">
        <v>48</v>
      </c>
      <c r="E206" s="248">
        <v>0</v>
      </c>
      <c r="F206" s="249">
        <f>_xlfn.XLOOKUP(B206,'[3]L02'!$A:$A,'[3]L02'!$C:$C,0)</f>
        <v>33</v>
      </c>
      <c r="G206" s="226"/>
      <c r="I206" s="76">
        <f>_xlfn.XLOOKUP(B206,'3、一般公共预算支出决算表 '!B:B,'3、一般公共预算支出决算表 '!D:D,0)</f>
        <v>48</v>
      </c>
      <c r="J206" s="76">
        <f t="shared" si="10"/>
        <v>0</v>
      </c>
    </row>
    <row r="207" s="76" customFormat="1" spans="1:10">
      <c r="A207" s="245">
        <f t="shared" si="9"/>
        <v>7</v>
      </c>
      <c r="B207" s="246">
        <v>2070307</v>
      </c>
      <c r="C207" s="246" t="s">
        <v>292</v>
      </c>
      <c r="D207" s="247">
        <v>0</v>
      </c>
      <c r="E207" s="248">
        <v>0</v>
      </c>
      <c r="F207" s="249">
        <f>_xlfn.XLOOKUP(B207,'[3]L02'!$A:$A,'[3]L02'!$C:$C,0)</f>
        <v>60</v>
      </c>
      <c r="G207" s="226"/>
      <c r="I207" s="76">
        <f>_xlfn.XLOOKUP(B207,'3、一般公共预算支出决算表 '!B:B,'3、一般公共预算支出决算表 '!D:D,0)</f>
        <v>0</v>
      </c>
      <c r="J207" s="76">
        <f t="shared" si="10"/>
        <v>0</v>
      </c>
    </row>
    <row r="208" s="76" customFormat="1" spans="1:10">
      <c r="A208" s="245">
        <f t="shared" si="9"/>
        <v>5</v>
      </c>
      <c r="B208" s="246">
        <v>20706</v>
      </c>
      <c r="C208" s="251" t="s">
        <v>293</v>
      </c>
      <c r="D208" s="247">
        <v>212.85</v>
      </c>
      <c r="E208" s="248">
        <v>205.09</v>
      </c>
      <c r="F208" s="249">
        <f>_xlfn.XLOOKUP(B208,'[3]L02'!$A:$A,'[3]L02'!$C:$C,0)</f>
        <v>210</v>
      </c>
      <c r="G208" s="226"/>
      <c r="I208" s="76">
        <f>_xlfn.XLOOKUP(B208,'3、一般公共预算支出决算表 '!B:B,'3、一般公共预算支出决算表 '!D:D,0)</f>
        <v>212.85</v>
      </c>
      <c r="J208" s="76">
        <f t="shared" si="10"/>
        <v>0</v>
      </c>
    </row>
    <row r="209" s="76" customFormat="1" spans="1:10">
      <c r="A209" s="245">
        <f t="shared" si="9"/>
        <v>7</v>
      </c>
      <c r="B209" s="246">
        <v>2070601</v>
      </c>
      <c r="C209" s="252" t="s">
        <v>145</v>
      </c>
      <c r="D209" s="247">
        <v>53.48</v>
      </c>
      <c r="E209" s="248">
        <v>45.72</v>
      </c>
      <c r="F209" s="249">
        <f>_xlfn.XLOOKUP(B209,'[3]L02'!$A:$A,'[3]L02'!$C:$C,0)</f>
        <v>172</v>
      </c>
      <c r="G209" s="226"/>
      <c r="I209" s="76">
        <f>_xlfn.XLOOKUP(B209,'3、一般公共预算支出决算表 '!B:B,'3、一般公共预算支出决算表 '!D:D,0)</f>
        <v>53.48</v>
      </c>
      <c r="J209" s="76">
        <f t="shared" si="10"/>
        <v>0</v>
      </c>
    </row>
    <row r="210" s="76" customFormat="1" spans="1:10">
      <c r="A210" s="245">
        <f t="shared" si="9"/>
        <v>7</v>
      </c>
      <c r="B210" s="246">
        <v>2070602</v>
      </c>
      <c r="C210" s="252" t="s">
        <v>146</v>
      </c>
      <c r="D210" s="247">
        <v>139.89</v>
      </c>
      <c r="E210" s="248">
        <v>139.89</v>
      </c>
      <c r="F210" s="249">
        <f>_xlfn.XLOOKUP(B210,'[3]L02'!$A:$A,'[3]L02'!$C:$C,0)</f>
        <v>0</v>
      </c>
      <c r="G210" s="226"/>
      <c r="I210" s="76">
        <f>_xlfn.XLOOKUP(B210,'3、一般公共预算支出决算表 '!B:B,'3、一般公共预算支出决算表 '!D:D,0)</f>
        <v>139.89</v>
      </c>
      <c r="J210" s="76">
        <f t="shared" si="10"/>
        <v>0</v>
      </c>
    </row>
    <row r="211" s="76" customFormat="1" spans="1:10">
      <c r="A211" s="245">
        <f t="shared" si="9"/>
        <v>7</v>
      </c>
      <c r="B211" s="246">
        <v>2070603</v>
      </c>
      <c r="C211" s="252" t="s">
        <v>154</v>
      </c>
      <c r="D211" s="247">
        <v>0</v>
      </c>
      <c r="E211" s="248">
        <v>0</v>
      </c>
      <c r="F211" s="249">
        <f>_xlfn.XLOOKUP(B211,'[3]L02'!$A:$A,'[3]L02'!$C:$C,0)</f>
        <v>0</v>
      </c>
      <c r="G211" s="226"/>
      <c r="I211" s="76">
        <f>_xlfn.XLOOKUP(B211,'3、一般公共预算支出决算表 '!B:B,'3、一般公共预算支出决算表 '!D:D,0)</f>
        <v>0</v>
      </c>
      <c r="J211" s="76">
        <f t="shared" si="10"/>
        <v>0</v>
      </c>
    </row>
    <row r="212" s="76" customFormat="1" spans="1:10">
      <c r="A212" s="245">
        <f t="shared" si="9"/>
        <v>7</v>
      </c>
      <c r="B212" s="246">
        <v>2070604</v>
      </c>
      <c r="C212" s="252" t="s">
        <v>294</v>
      </c>
      <c r="D212" s="247">
        <v>0</v>
      </c>
      <c r="E212" s="248">
        <v>0</v>
      </c>
      <c r="F212" s="249">
        <f>_xlfn.XLOOKUP(B212,'[3]L02'!$A:$A,'[3]L02'!$C:$C,0)</f>
        <v>0</v>
      </c>
      <c r="G212" s="226"/>
      <c r="I212" s="76">
        <f>_xlfn.XLOOKUP(B212,'3、一般公共预算支出决算表 '!B:B,'3、一般公共预算支出决算表 '!D:D,0)</f>
        <v>0</v>
      </c>
      <c r="J212" s="76">
        <f t="shared" si="10"/>
        <v>0</v>
      </c>
    </row>
    <row r="213" s="76" customFormat="1" spans="1:10">
      <c r="A213" s="245">
        <f t="shared" si="9"/>
        <v>7</v>
      </c>
      <c r="B213" s="246">
        <v>2070605</v>
      </c>
      <c r="C213" s="252" t="s">
        <v>295</v>
      </c>
      <c r="D213" s="247">
        <v>0</v>
      </c>
      <c r="E213" s="248">
        <v>0</v>
      </c>
      <c r="F213" s="249">
        <f>_xlfn.XLOOKUP(B213,'[3]L02'!$A:$A,'[3]L02'!$C:$C,0)</f>
        <v>2</v>
      </c>
      <c r="G213" s="226"/>
      <c r="I213" s="76">
        <f>_xlfn.XLOOKUP(B213,'3、一般公共预算支出决算表 '!B:B,'3、一般公共预算支出决算表 '!D:D,0)</f>
        <v>0</v>
      </c>
      <c r="J213" s="76">
        <f t="shared" si="10"/>
        <v>0</v>
      </c>
    </row>
    <row r="214" s="76" customFormat="1" spans="1:10">
      <c r="A214" s="245">
        <f t="shared" si="9"/>
        <v>7</v>
      </c>
      <c r="B214" s="246">
        <v>2070607</v>
      </c>
      <c r="C214" s="252" t="s">
        <v>296</v>
      </c>
      <c r="D214" s="247">
        <v>19.48</v>
      </c>
      <c r="E214" s="248">
        <v>19.48</v>
      </c>
      <c r="F214" s="249">
        <f>_xlfn.XLOOKUP(B214,'[3]L02'!$A:$A,'[3]L02'!$C:$C,0)</f>
        <v>36</v>
      </c>
      <c r="G214" s="226"/>
      <c r="I214" s="76">
        <f>_xlfn.XLOOKUP(B214,'3、一般公共预算支出决算表 '!B:B,'3、一般公共预算支出决算表 '!D:D,0)</f>
        <v>19.48</v>
      </c>
      <c r="J214" s="76">
        <f t="shared" si="10"/>
        <v>0</v>
      </c>
    </row>
    <row r="215" s="76" customFormat="1" spans="1:10">
      <c r="A215" s="245">
        <f t="shared" si="9"/>
        <v>5</v>
      </c>
      <c r="B215" s="246">
        <v>20708</v>
      </c>
      <c r="C215" s="251" t="s">
        <v>297</v>
      </c>
      <c r="D215" s="247">
        <v>3311.93</v>
      </c>
      <c r="E215" s="248">
        <v>2939.71</v>
      </c>
      <c r="F215" s="249">
        <f>_xlfn.XLOOKUP(B215,'[3]L02'!$A:$A,'[3]L02'!$C:$C,0)</f>
        <v>2575</v>
      </c>
      <c r="G215" s="226"/>
      <c r="I215" s="76">
        <f>_xlfn.XLOOKUP(B215,'3、一般公共预算支出决算表 '!B:B,'3、一般公共预算支出决算表 '!D:D,0)</f>
        <v>3311.93</v>
      </c>
      <c r="J215" s="76">
        <f t="shared" si="10"/>
        <v>0</v>
      </c>
    </row>
    <row r="216" s="76" customFormat="1" spans="1:10">
      <c r="A216" s="245">
        <f t="shared" si="9"/>
        <v>7</v>
      </c>
      <c r="B216" s="246">
        <v>2070801</v>
      </c>
      <c r="C216" s="252" t="s">
        <v>145</v>
      </c>
      <c r="D216" s="247">
        <v>3176.33</v>
      </c>
      <c r="E216" s="248">
        <v>2804.11</v>
      </c>
      <c r="F216" s="249">
        <f>_xlfn.XLOOKUP(B216,'[3]L02'!$A:$A,'[3]L02'!$C:$C,0)</f>
        <v>2364</v>
      </c>
      <c r="G216" s="226"/>
      <c r="I216" s="76">
        <f>_xlfn.XLOOKUP(B216,'3、一般公共预算支出决算表 '!B:B,'3、一般公共预算支出决算表 '!D:D,0)</f>
        <v>3176.33</v>
      </c>
      <c r="J216" s="76">
        <f t="shared" si="10"/>
        <v>0</v>
      </c>
    </row>
    <row r="217" s="76" customFormat="1" spans="1:10">
      <c r="A217" s="245">
        <f t="shared" si="9"/>
        <v>7</v>
      </c>
      <c r="B217" s="246">
        <v>2070802</v>
      </c>
      <c r="C217" s="252" t="s">
        <v>146</v>
      </c>
      <c r="D217" s="247">
        <v>135.6</v>
      </c>
      <c r="E217" s="248">
        <v>135.6</v>
      </c>
      <c r="F217" s="249">
        <f>_xlfn.XLOOKUP(B217,'[3]L02'!$A:$A,'[3]L02'!$C:$C,0)</f>
        <v>75</v>
      </c>
      <c r="G217" s="226"/>
      <c r="I217" s="76">
        <f>_xlfn.XLOOKUP(B217,'3、一般公共预算支出决算表 '!B:B,'3、一般公共预算支出决算表 '!D:D,0)</f>
        <v>135.6</v>
      </c>
      <c r="J217" s="76">
        <f t="shared" si="10"/>
        <v>0</v>
      </c>
    </row>
    <row r="218" s="76" customFormat="1" spans="1:10">
      <c r="A218" s="245">
        <f t="shared" si="9"/>
        <v>7</v>
      </c>
      <c r="B218" s="246">
        <v>2070808</v>
      </c>
      <c r="C218" s="252" t="s">
        <v>298</v>
      </c>
      <c r="D218" s="247">
        <v>0</v>
      </c>
      <c r="E218" s="248">
        <v>0</v>
      </c>
      <c r="F218" s="249">
        <f>_xlfn.XLOOKUP(B218,'[3]L02'!$A:$A,'[3]L02'!$C:$C,0)</f>
        <v>136</v>
      </c>
      <c r="G218" s="226"/>
      <c r="I218" s="76">
        <f>_xlfn.XLOOKUP(B218,'3、一般公共预算支出决算表 '!B:B,'3、一般公共预算支出决算表 '!D:D,0)</f>
        <v>0</v>
      </c>
      <c r="J218" s="76">
        <f t="shared" si="10"/>
        <v>0</v>
      </c>
    </row>
    <row r="219" s="76" customFormat="1" spans="1:10">
      <c r="A219" s="245">
        <f t="shared" si="9"/>
        <v>7</v>
      </c>
      <c r="B219" s="246">
        <v>2070899</v>
      </c>
      <c r="C219" s="252" t="s">
        <v>299</v>
      </c>
      <c r="D219" s="247">
        <v>0</v>
      </c>
      <c r="E219" s="248">
        <v>0</v>
      </c>
      <c r="F219" s="249">
        <f>_xlfn.XLOOKUP(B219,'[3]L02'!$A:$A,'[3]L02'!$C:$C,0)</f>
        <v>0</v>
      </c>
      <c r="G219" s="226"/>
      <c r="I219" s="76">
        <f>_xlfn.XLOOKUP(B219,'3、一般公共预算支出决算表 '!B:B,'3、一般公共预算支出决算表 '!D:D,0)</f>
        <v>0</v>
      </c>
      <c r="J219" s="76">
        <f t="shared" si="10"/>
        <v>0</v>
      </c>
    </row>
    <row r="220" s="76" customFormat="1" spans="1:10">
      <c r="A220" s="245">
        <f t="shared" si="9"/>
        <v>5</v>
      </c>
      <c r="B220" s="246">
        <v>20799</v>
      </c>
      <c r="C220" s="250" t="s">
        <v>300</v>
      </c>
      <c r="D220" s="247">
        <v>1000</v>
      </c>
      <c r="E220" s="248">
        <v>0</v>
      </c>
      <c r="F220" s="249">
        <f>_xlfn.XLOOKUP(B220,'[3]L02'!$A:$A,'[3]L02'!$C:$C,0)</f>
        <v>984</v>
      </c>
      <c r="G220" s="226"/>
      <c r="I220" s="76">
        <f>_xlfn.XLOOKUP(B220,'3、一般公共预算支出决算表 '!B:B,'3、一般公共预算支出决算表 '!D:D,0)</f>
        <v>1000</v>
      </c>
      <c r="J220" s="76">
        <f t="shared" si="10"/>
        <v>0</v>
      </c>
    </row>
    <row r="221" s="76" customFormat="1" spans="1:10">
      <c r="A221" s="245">
        <f t="shared" si="9"/>
        <v>7</v>
      </c>
      <c r="B221" s="246">
        <v>2079999</v>
      </c>
      <c r="C221" s="246" t="s">
        <v>301</v>
      </c>
      <c r="D221" s="247">
        <v>1000</v>
      </c>
      <c r="E221" s="248">
        <v>0</v>
      </c>
      <c r="F221" s="249">
        <f>_xlfn.XLOOKUP(B221,'[3]L02'!$A:$A,'[3]L02'!$C:$C,0)</f>
        <v>884</v>
      </c>
      <c r="G221" s="226"/>
      <c r="I221" s="76">
        <f>_xlfn.XLOOKUP(B221,'3、一般公共预算支出决算表 '!B:B,'3、一般公共预算支出决算表 '!D:D,0)</f>
        <v>1000</v>
      </c>
      <c r="J221" s="76">
        <f t="shared" si="10"/>
        <v>0</v>
      </c>
    </row>
    <row r="222" s="76" customFormat="1" spans="1:10">
      <c r="A222" s="245">
        <f t="shared" si="9"/>
        <v>3</v>
      </c>
      <c r="B222" s="246">
        <v>208</v>
      </c>
      <c r="C222" s="233" t="s">
        <v>302</v>
      </c>
      <c r="D222" s="247">
        <v>105561.96</v>
      </c>
      <c r="E222" s="248">
        <v>98453.78</v>
      </c>
      <c r="F222" s="249">
        <f>_xlfn.XLOOKUP(B222,'[3]L02'!$A:$A,'[3]L02'!$C:$C,0)</f>
        <v>130336</v>
      </c>
      <c r="G222" s="226"/>
      <c r="I222" s="76">
        <f>_xlfn.XLOOKUP(B222,'3、一般公共预算支出决算表 '!B:B,'3、一般公共预算支出决算表 '!D:D,0)</f>
        <v>105561.96</v>
      </c>
      <c r="J222" s="76">
        <f t="shared" si="10"/>
        <v>0</v>
      </c>
    </row>
    <row r="223" s="76" customFormat="1" spans="1:10">
      <c r="A223" s="245">
        <f t="shared" si="9"/>
        <v>5</v>
      </c>
      <c r="B223" s="246">
        <v>20801</v>
      </c>
      <c r="C223" s="250" t="s">
        <v>303</v>
      </c>
      <c r="D223" s="247">
        <v>2568.33</v>
      </c>
      <c r="E223" s="248">
        <v>2159.54</v>
      </c>
      <c r="F223" s="249">
        <f>_xlfn.XLOOKUP(B223,'[3]L02'!$A:$A,'[3]L02'!$C:$C,0)</f>
        <v>2227</v>
      </c>
      <c r="G223" s="226"/>
      <c r="I223" s="76">
        <f>_xlfn.XLOOKUP(B223,'3、一般公共预算支出决算表 '!B:B,'3、一般公共预算支出决算表 '!D:D,0)</f>
        <v>2568.33</v>
      </c>
      <c r="J223" s="76">
        <f t="shared" si="10"/>
        <v>0</v>
      </c>
    </row>
    <row r="224" s="76" customFormat="1" spans="1:10">
      <c r="A224" s="245">
        <f t="shared" si="9"/>
        <v>7</v>
      </c>
      <c r="B224" s="246">
        <v>2080101</v>
      </c>
      <c r="C224" s="246" t="s">
        <v>145</v>
      </c>
      <c r="D224" s="247">
        <v>2128.93</v>
      </c>
      <c r="E224" s="248">
        <v>2031.54</v>
      </c>
      <c r="F224" s="249">
        <f>_xlfn.XLOOKUP(B224,'[3]L02'!$A:$A,'[3]L02'!$C:$C,0)</f>
        <v>1656</v>
      </c>
      <c r="G224" s="226"/>
      <c r="I224" s="76">
        <f>_xlfn.XLOOKUP(B224,'3、一般公共预算支出决算表 '!B:B,'3、一般公共预算支出决算表 '!D:D,0)</f>
        <v>2128.93</v>
      </c>
      <c r="J224" s="76">
        <f t="shared" si="10"/>
        <v>0</v>
      </c>
    </row>
    <row r="225" s="76" customFormat="1" spans="1:10">
      <c r="A225" s="245">
        <f t="shared" si="9"/>
        <v>7</v>
      </c>
      <c r="B225" s="246">
        <v>2080102</v>
      </c>
      <c r="C225" s="246" t="s">
        <v>146</v>
      </c>
      <c r="D225" s="247">
        <v>161.4</v>
      </c>
      <c r="E225" s="248">
        <v>0</v>
      </c>
      <c r="F225" s="249">
        <f>_xlfn.XLOOKUP(B225,'[3]L02'!$A:$A,'[3]L02'!$C:$C,0)</f>
        <v>329</v>
      </c>
      <c r="G225" s="226"/>
      <c r="I225" s="76">
        <f>_xlfn.XLOOKUP(B225,'3、一般公共预算支出决算表 '!B:B,'3、一般公共预算支出决算表 '!D:D,0)</f>
        <v>161.4</v>
      </c>
      <c r="J225" s="76">
        <f t="shared" si="10"/>
        <v>0</v>
      </c>
    </row>
    <row r="226" s="76" customFormat="1" spans="1:10">
      <c r="A226" s="245">
        <f t="shared" si="9"/>
        <v>7</v>
      </c>
      <c r="B226" s="246">
        <v>2080105</v>
      </c>
      <c r="C226" s="246" t="s">
        <v>304</v>
      </c>
      <c r="D226" s="247">
        <v>0</v>
      </c>
      <c r="E226" s="248">
        <v>0</v>
      </c>
      <c r="F226" s="249">
        <f>_xlfn.XLOOKUP(B226,'[3]L02'!$A:$A,'[3]L02'!$C:$C,0)</f>
        <v>0</v>
      </c>
      <c r="G226" s="226"/>
      <c r="I226" s="76">
        <f>_xlfn.XLOOKUP(B226,'3、一般公共预算支出决算表 '!B:B,'3、一般公共预算支出决算表 '!D:D,0)</f>
        <v>0</v>
      </c>
      <c r="J226" s="76">
        <f t="shared" si="10"/>
        <v>0</v>
      </c>
    </row>
    <row r="227" s="76" customFormat="1" spans="1:10">
      <c r="A227" s="245">
        <v>7</v>
      </c>
      <c r="B227" s="253">
        <v>2080107</v>
      </c>
      <c r="C227" s="253" t="s">
        <v>305</v>
      </c>
      <c r="D227" s="247">
        <v>128</v>
      </c>
      <c r="E227" s="248"/>
      <c r="F227" s="249">
        <f>_xlfn.XLOOKUP(B227,'[3]L02'!$A:$A,'[3]L02'!$C:$C,0)</f>
        <v>0</v>
      </c>
      <c r="G227" s="226"/>
      <c r="I227" s="76">
        <f>_xlfn.XLOOKUP(B227,'3、一般公共预算支出决算表 '!B:B,'3、一般公共预算支出决算表 '!D:D,0)</f>
        <v>128</v>
      </c>
      <c r="J227" s="76">
        <f t="shared" si="10"/>
        <v>0</v>
      </c>
    </row>
    <row r="228" s="76" customFormat="1" spans="1:10">
      <c r="A228" s="245">
        <f t="shared" ref="A228:A259" si="11">LEN(B228)</f>
        <v>7</v>
      </c>
      <c r="B228" s="246">
        <v>2080199</v>
      </c>
      <c r="C228" s="246" t="s">
        <v>306</v>
      </c>
      <c r="D228" s="247">
        <v>150</v>
      </c>
      <c r="E228" s="248">
        <v>128</v>
      </c>
      <c r="F228" s="249">
        <f>_xlfn.XLOOKUP(B228,'[3]L02'!$A:$A,'[3]L02'!$C:$C,0)</f>
        <v>242</v>
      </c>
      <c r="G228" s="226"/>
      <c r="I228" s="76">
        <f>_xlfn.XLOOKUP(B228,'3、一般公共预算支出决算表 '!B:B,'3、一般公共预算支出决算表 '!D:D,0)</f>
        <v>150</v>
      </c>
      <c r="J228" s="76">
        <f t="shared" si="10"/>
        <v>0</v>
      </c>
    </row>
    <row r="229" s="76" customFormat="1" spans="1:10">
      <c r="A229" s="245">
        <f t="shared" si="11"/>
        <v>5</v>
      </c>
      <c r="B229" s="246">
        <v>20802</v>
      </c>
      <c r="C229" s="250" t="s">
        <v>307</v>
      </c>
      <c r="D229" s="247">
        <v>2225.1</v>
      </c>
      <c r="E229" s="248">
        <v>2051.55</v>
      </c>
      <c r="F229" s="249">
        <f>_xlfn.XLOOKUP(B229,'[3]L02'!$A:$A,'[3]L02'!$C:$C,0)</f>
        <v>1858</v>
      </c>
      <c r="G229" s="226"/>
      <c r="I229" s="76">
        <f>_xlfn.XLOOKUP(B229,'3、一般公共预算支出决算表 '!B:B,'3、一般公共预算支出决算表 '!D:D,0)</f>
        <v>2225.1</v>
      </c>
      <c r="J229" s="76">
        <f t="shared" si="10"/>
        <v>0</v>
      </c>
    </row>
    <row r="230" s="76" customFormat="1" spans="1:10">
      <c r="A230" s="245">
        <f t="shared" si="11"/>
        <v>7</v>
      </c>
      <c r="B230" s="246">
        <v>2080201</v>
      </c>
      <c r="C230" s="246" t="s">
        <v>145</v>
      </c>
      <c r="D230" s="247">
        <v>2066.5</v>
      </c>
      <c r="E230" s="248">
        <v>1996.55</v>
      </c>
      <c r="F230" s="249">
        <f>_xlfn.XLOOKUP(B230,'[3]L02'!$A:$A,'[3]L02'!$C:$C,0)</f>
        <v>1481</v>
      </c>
      <c r="G230" s="226"/>
      <c r="I230" s="76">
        <f>_xlfn.XLOOKUP(B230,'3、一般公共预算支出决算表 '!B:B,'3、一般公共预算支出决算表 '!D:D,0)</f>
        <v>2066.5</v>
      </c>
      <c r="J230" s="76">
        <f t="shared" si="10"/>
        <v>0</v>
      </c>
    </row>
    <row r="231" s="76" customFormat="1" spans="1:10">
      <c r="A231" s="245">
        <f t="shared" si="11"/>
        <v>7</v>
      </c>
      <c r="B231" s="246">
        <v>2080202</v>
      </c>
      <c r="C231" s="246" t="s">
        <v>146</v>
      </c>
      <c r="D231" s="247">
        <v>147.2</v>
      </c>
      <c r="E231" s="248">
        <v>55</v>
      </c>
      <c r="F231" s="249">
        <f>_xlfn.XLOOKUP(B231,'[3]L02'!$A:$A,'[3]L02'!$C:$C,0)</f>
        <v>322</v>
      </c>
      <c r="G231" s="226"/>
      <c r="I231" s="76">
        <f>_xlfn.XLOOKUP(B231,'3、一般公共预算支出决算表 '!B:B,'3、一般公共预算支出决算表 '!D:D,0)</f>
        <v>147.2</v>
      </c>
      <c r="J231" s="76">
        <f t="shared" si="10"/>
        <v>0</v>
      </c>
    </row>
    <row r="232" s="76" customFormat="1" spans="1:10">
      <c r="A232" s="245">
        <f t="shared" si="11"/>
        <v>7</v>
      </c>
      <c r="B232" s="246">
        <v>2080299</v>
      </c>
      <c r="C232" s="246" t="s">
        <v>308</v>
      </c>
      <c r="D232" s="247">
        <v>11.4</v>
      </c>
      <c r="E232" s="248">
        <v>0</v>
      </c>
      <c r="F232" s="249">
        <f>_xlfn.XLOOKUP(B232,'[3]L02'!$A:$A,'[3]L02'!$C:$C,0)</f>
        <v>55</v>
      </c>
      <c r="G232" s="226"/>
      <c r="I232" s="76">
        <f>_xlfn.XLOOKUP(B232,'3、一般公共预算支出决算表 '!B:B,'3、一般公共预算支出决算表 '!D:D,0)</f>
        <v>11.4</v>
      </c>
      <c r="J232" s="76">
        <f t="shared" si="10"/>
        <v>0</v>
      </c>
    </row>
    <row r="233" s="76" customFormat="1" spans="1:10">
      <c r="A233" s="245">
        <f t="shared" si="11"/>
        <v>5</v>
      </c>
      <c r="B233" s="246">
        <v>20805</v>
      </c>
      <c r="C233" s="250" t="s">
        <v>309</v>
      </c>
      <c r="D233" s="247">
        <v>37200</v>
      </c>
      <c r="E233" s="248">
        <v>35500</v>
      </c>
      <c r="F233" s="249">
        <f>_xlfn.XLOOKUP(B233,'[3]L02'!$A:$A,'[3]L02'!$C:$C,0)</f>
        <v>56517</v>
      </c>
      <c r="G233" s="226"/>
      <c r="I233" s="76">
        <f>_xlfn.XLOOKUP(B233,'3、一般公共预算支出决算表 '!B:B,'3、一般公共预算支出决算表 '!D:D,0)</f>
        <v>37200</v>
      </c>
      <c r="J233" s="76">
        <f t="shared" si="10"/>
        <v>0</v>
      </c>
    </row>
    <row r="234" s="76" customFormat="1" spans="1:10">
      <c r="A234" s="245">
        <f t="shared" si="11"/>
        <v>7</v>
      </c>
      <c r="B234" s="246">
        <v>2080502</v>
      </c>
      <c r="C234" s="246" t="s">
        <v>310</v>
      </c>
      <c r="D234" s="247">
        <v>0</v>
      </c>
      <c r="E234" s="248">
        <v>0</v>
      </c>
      <c r="F234" s="249">
        <f>_xlfn.XLOOKUP(B234,'[3]L02'!$A:$A,'[3]L02'!$C:$C,0)</f>
        <v>0</v>
      </c>
      <c r="G234" s="226"/>
      <c r="I234" s="76">
        <f>_xlfn.XLOOKUP(B234,'3、一般公共预算支出决算表 '!B:B,'3、一般公共预算支出决算表 '!D:D,0)</f>
        <v>0</v>
      </c>
      <c r="J234" s="76">
        <f t="shared" si="10"/>
        <v>0</v>
      </c>
    </row>
    <row r="235" s="76" customFormat="1" spans="1:10">
      <c r="A235" s="245">
        <f t="shared" si="11"/>
        <v>7</v>
      </c>
      <c r="B235" s="246">
        <v>2080505</v>
      </c>
      <c r="C235" s="246" t="s">
        <v>311</v>
      </c>
      <c r="D235" s="247">
        <v>0</v>
      </c>
      <c r="E235" s="248">
        <v>0</v>
      </c>
      <c r="F235" s="249">
        <f>_xlfn.XLOOKUP(B235,'[3]L02'!$A:$A,'[3]L02'!$C:$C,0)</f>
        <v>21424</v>
      </c>
      <c r="G235" s="226"/>
      <c r="I235" s="76">
        <f>_xlfn.XLOOKUP(B235,'3、一般公共预算支出决算表 '!B:B,'3、一般公共预算支出决算表 '!D:D,0)</f>
        <v>0</v>
      </c>
      <c r="J235" s="76">
        <f t="shared" si="10"/>
        <v>0</v>
      </c>
    </row>
    <row r="236" s="76" customFormat="1" spans="1:10">
      <c r="A236" s="245">
        <f t="shared" si="11"/>
        <v>7</v>
      </c>
      <c r="B236" s="246">
        <v>2080507</v>
      </c>
      <c r="C236" s="246" t="s">
        <v>312</v>
      </c>
      <c r="D236" s="247">
        <v>33000</v>
      </c>
      <c r="E236" s="248">
        <v>31000</v>
      </c>
      <c r="F236" s="249">
        <f>_xlfn.XLOOKUP(B236,'[3]L02'!$A:$A,'[3]L02'!$C:$C,0)</f>
        <v>31026</v>
      </c>
      <c r="G236" s="226"/>
      <c r="I236" s="76">
        <f>_xlfn.XLOOKUP(B236,'3、一般公共预算支出决算表 '!B:B,'3、一般公共预算支出决算表 '!D:D,0)</f>
        <v>33000</v>
      </c>
      <c r="J236" s="76">
        <f t="shared" si="10"/>
        <v>0</v>
      </c>
    </row>
    <row r="237" s="76" customFormat="1" spans="1:10">
      <c r="A237" s="245">
        <f t="shared" si="11"/>
        <v>7</v>
      </c>
      <c r="B237" s="246">
        <v>2080508</v>
      </c>
      <c r="C237" s="246" t="s">
        <v>313</v>
      </c>
      <c r="D237" s="247">
        <v>4200</v>
      </c>
      <c r="E237" s="248">
        <v>4500</v>
      </c>
      <c r="F237" s="249">
        <f>_xlfn.XLOOKUP(B237,'[3]L02'!$A:$A,'[3]L02'!$C:$C,0)</f>
        <v>3970</v>
      </c>
      <c r="G237" s="226"/>
      <c r="I237" s="76">
        <f>_xlfn.XLOOKUP(B237,'3、一般公共预算支出决算表 '!B:B,'3、一般公共预算支出决算表 '!D:D,0)</f>
        <v>4200</v>
      </c>
      <c r="J237" s="76">
        <f t="shared" si="10"/>
        <v>0</v>
      </c>
    </row>
    <row r="238" s="76" customFormat="1" spans="1:10">
      <c r="A238" s="245">
        <f t="shared" si="11"/>
        <v>7</v>
      </c>
      <c r="B238" s="246">
        <v>2080599</v>
      </c>
      <c r="C238" s="246" t="s">
        <v>314</v>
      </c>
      <c r="D238" s="247">
        <v>0</v>
      </c>
      <c r="E238" s="248">
        <v>0</v>
      </c>
      <c r="F238" s="249">
        <f>_xlfn.XLOOKUP(B238,'[3]L02'!$A:$A,'[3]L02'!$C:$C,0)</f>
        <v>37</v>
      </c>
      <c r="G238" s="226"/>
      <c r="I238" s="76">
        <f>_xlfn.XLOOKUP(B238,'3、一般公共预算支出决算表 '!B:B,'3、一般公共预算支出决算表 '!D:D,0)</f>
        <v>0</v>
      </c>
      <c r="J238" s="76">
        <f t="shared" si="10"/>
        <v>0</v>
      </c>
    </row>
    <row r="239" s="76" customFormat="1" spans="1:10">
      <c r="A239" s="245">
        <f t="shared" si="11"/>
        <v>5</v>
      </c>
      <c r="B239" s="246">
        <v>20807</v>
      </c>
      <c r="C239" s="250" t="s">
        <v>315</v>
      </c>
      <c r="D239" s="247">
        <v>1952</v>
      </c>
      <c r="E239" s="248">
        <v>2101</v>
      </c>
      <c r="F239" s="249">
        <f>_xlfn.XLOOKUP(B239,'[3]L02'!$A:$A,'[3]L02'!$C:$C,0)</f>
        <v>2207</v>
      </c>
      <c r="G239" s="226"/>
      <c r="I239" s="76">
        <f>_xlfn.XLOOKUP(B239,'3、一般公共预算支出决算表 '!B:B,'3、一般公共预算支出决算表 '!D:D,0)</f>
        <v>1952</v>
      </c>
      <c r="J239" s="76">
        <f t="shared" si="10"/>
        <v>0</v>
      </c>
    </row>
    <row r="240" s="76" customFormat="1" spans="1:10">
      <c r="A240" s="245">
        <f t="shared" si="11"/>
        <v>7</v>
      </c>
      <c r="B240" s="246">
        <v>2080799</v>
      </c>
      <c r="C240" s="246" t="s">
        <v>316</v>
      </c>
      <c r="D240" s="247">
        <v>1952</v>
      </c>
      <c r="E240" s="248">
        <v>2101</v>
      </c>
      <c r="F240" s="249">
        <f>_xlfn.XLOOKUP(B240,'[3]L02'!$A:$A,'[3]L02'!$C:$C,0)</f>
        <v>2207</v>
      </c>
      <c r="G240" s="226"/>
      <c r="I240" s="76">
        <f>_xlfn.XLOOKUP(B240,'3、一般公共预算支出决算表 '!B:B,'3、一般公共预算支出决算表 '!D:D,0)</f>
        <v>1952</v>
      </c>
      <c r="J240" s="76">
        <f t="shared" si="10"/>
        <v>0</v>
      </c>
    </row>
    <row r="241" s="76" customFormat="1" spans="1:10">
      <c r="A241" s="245">
        <f t="shared" si="11"/>
        <v>5</v>
      </c>
      <c r="B241" s="246">
        <v>20808</v>
      </c>
      <c r="C241" s="250" t="s">
        <v>317</v>
      </c>
      <c r="D241" s="247">
        <v>12131.39</v>
      </c>
      <c r="E241" s="248">
        <v>12320.75</v>
      </c>
      <c r="F241" s="249">
        <f>_xlfn.XLOOKUP(B241,'[3]L02'!$A:$A,'[3]L02'!$C:$C,0)</f>
        <v>9684</v>
      </c>
      <c r="G241" s="226"/>
      <c r="I241" s="76">
        <f>_xlfn.XLOOKUP(B241,'3、一般公共预算支出决算表 '!B:B,'3、一般公共预算支出决算表 '!D:D,0)</f>
        <v>12131.39</v>
      </c>
      <c r="J241" s="76">
        <f t="shared" si="10"/>
        <v>0</v>
      </c>
    </row>
    <row r="242" s="76" customFormat="1" spans="1:10">
      <c r="A242" s="245">
        <f t="shared" si="11"/>
        <v>7</v>
      </c>
      <c r="B242" s="246">
        <v>2080801</v>
      </c>
      <c r="C242" s="246" t="s">
        <v>318</v>
      </c>
      <c r="D242" s="247">
        <v>1200</v>
      </c>
      <c r="E242" s="248">
        <v>1200</v>
      </c>
      <c r="F242" s="249">
        <f>_xlfn.XLOOKUP(B242,'[3]L02'!$A:$A,'[3]L02'!$C:$C,0)</f>
        <v>1527</v>
      </c>
      <c r="G242" s="226"/>
      <c r="I242" s="76">
        <f>_xlfn.XLOOKUP(B242,'3、一般公共预算支出决算表 '!B:B,'3、一般公共预算支出决算表 '!D:D,0)</f>
        <v>1200</v>
      </c>
      <c r="J242" s="76">
        <f t="shared" si="10"/>
        <v>0</v>
      </c>
    </row>
    <row r="243" s="76" customFormat="1" spans="1:10">
      <c r="A243" s="245">
        <f t="shared" si="11"/>
        <v>7</v>
      </c>
      <c r="B243" s="246">
        <v>2080805</v>
      </c>
      <c r="C243" s="246" t="s">
        <v>319</v>
      </c>
      <c r="D243" s="247">
        <v>629</v>
      </c>
      <c r="E243" s="248">
        <v>1322.13</v>
      </c>
      <c r="F243" s="249">
        <f>_xlfn.XLOOKUP(B243,'[3]L02'!$A:$A,'[3]L02'!$C:$C,0)</f>
        <v>426</v>
      </c>
      <c r="G243" s="226"/>
      <c r="I243" s="76">
        <f>_xlfn.XLOOKUP(B243,'3、一般公共预算支出决算表 '!B:B,'3、一般公共预算支出决算表 '!D:D,0)</f>
        <v>629</v>
      </c>
      <c r="J243" s="76">
        <f t="shared" si="10"/>
        <v>0</v>
      </c>
    </row>
    <row r="244" s="76" customFormat="1" spans="1:10">
      <c r="A244" s="245">
        <f t="shared" si="11"/>
        <v>7</v>
      </c>
      <c r="B244" s="246">
        <v>2080899</v>
      </c>
      <c r="C244" s="246" t="s">
        <v>320</v>
      </c>
      <c r="D244" s="247">
        <v>10302.39</v>
      </c>
      <c r="E244" s="248">
        <v>9798.62</v>
      </c>
      <c r="F244" s="249">
        <f>_xlfn.XLOOKUP(B244,'[3]L02'!$A:$A,'[3]L02'!$C:$C,0)</f>
        <v>7701</v>
      </c>
      <c r="G244" s="226"/>
      <c r="I244" s="76">
        <f>_xlfn.XLOOKUP(B244,'3、一般公共预算支出决算表 '!B:B,'3、一般公共预算支出决算表 '!D:D,0)</f>
        <v>10302.39</v>
      </c>
      <c r="J244" s="76">
        <f t="shared" si="10"/>
        <v>0</v>
      </c>
    </row>
    <row r="245" s="76" customFormat="1" spans="1:10">
      <c r="A245" s="245">
        <f t="shared" si="11"/>
        <v>5</v>
      </c>
      <c r="B245" s="246">
        <v>20809</v>
      </c>
      <c r="C245" s="250" t="s">
        <v>321</v>
      </c>
      <c r="D245" s="247">
        <v>200</v>
      </c>
      <c r="E245" s="248">
        <v>200</v>
      </c>
      <c r="F245" s="249">
        <f>_xlfn.XLOOKUP(B245,'[3]L02'!$A:$A,'[3]L02'!$C:$C,0)</f>
        <v>642</v>
      </c>
      <c r="G245" s="226"/>
      <c r="I245" s="76">
        <f>_xlfn.XLOOKUP(B245,'3、一般公共预算支出决算表 '!B:B,'3、一般公共预算支出决算表 '!D:D,0)</f>
        <v>200</v>
      </c>
      <c r="J245" s="76">
        <f t="shared" si="10"/>
        <v>0</v>
      </c>
    </row>
    <row r="246" s="76" customFormat="1" spans="1:10">
      <c r="A246" s="245">
        <f t="shared" si="11"/>
        <v>7</v>
      </c>
      <c r="B246" s="246">
        <v>2080901</v>
      </c>
      <c r="C246" s="246" t="s">
        <v>322</v>
      </c>
      <c r="D246" s="247">
        <v>200</v>
      </c>
      <c r="E246" s="248">
        <v>200</v>
      </c>
      <c r="F246" s="249">
        <f>_xlfn.XLOOKUP(B246,'[3]L02'!$A:$A,'[3]L02'!$C:$C,0)</f>
        <v>162</v>
      </c>
      <c r="G246" s="226"/>
      <c r="I246" s="76">
        <f>_xlfn.XLOOKUP(B246,'3、一般公共预算支出决算表 '!B:B,'3、一般公共预算支出决算表 '!D:D,0)</f>
        <v>200</v>
      </c>
      <c r="J246" s="76">
        <f t="shared" si="10"/>
        <v>0</v>
      </c>
    </row>
    <row r="247" s="76" customFormat="1" spans="1:10">
      <c r="A247" s="245">
        <f t="shared" si="11"/>
        <v>7</v>
      </c>
      <c r="B247" s="246">
        <v>2080902</v>
      </c>
      <c r="C247" s="246" t="s">
        <v>323</v>
      </c>
      <c r="D247" s="247">
        <v>0</v>
      </c>
      <c r="E247" s="248">
        <v>0</v>
      </c>
      <c r="F247" s="249">
        <f>_xlfn.XLOOKUP(B247,'[3]L02'!$A:$A,'[3]L02'!$C:$C,0)</f>
        <v>0</v>
      </c>
      <c r="G247" s="226"/>
      <c r="I247" s="76">
        <f>_xlfn.XLOOKUP(B247,'3、一般公共预算支出决算表 '!B:B,'3、一般公共预算支出决算表 '!D:D,0)</f>
        <v>0</v>
      </c>
      <c r="J247" s="76">
        <f t="shared" si="10"/>
        <v>0</v>
      </c>
    </row>
    <row r="248" s="76" customFormat="1" spans="1:10">
      <c r="A248" s="245">
        <f t="shared" si="11"/>
        <v>7</v>
      </c>
      <c r="B248" s="246">
        <v>2080904</v>
      </c>
      <c r="C248" s="246" t="s">
        <v>324</v>
      </c>
      <c r="D248" s="247">
        <v>0</v>
      </c>
      <c r="E248" s="248">
        <v>0</v>
      </c>
      <c r="F248" s="249">
        <f>_xlfn.XLOOKUP(B248,'[3]L02'!$A:$A,'[3]L02'!$C:$C,0)</f>
        <v>20</v>
      </c>
      <c r="G248" s="226"/>
      <c r="I248" s="76">
        <f>_xlfn.XLOOKUP(B248,'3、一般公共预算支出决算表 '!B:B,'3、一般公共预算支出决算表 '!D:D,0)</f>
        <v>0</v>
      </c>
      <c r="J248" s="76">
        <f t="shared" si="10"/>
        <v>0</v>
      </c>
    </row>
    <row r="249" s="76" customFormat="1" spans="1:10">
      <c r="A249" s="245">
        <f t="shared" si="11"/>
        <v>7</v>
      </c>
      <c r="B249" s="246">
        <v>2080905</v>
      </c>
      <c r="C249" s="246" t="s">
        <v>325</v>
      </c>
      <c r="D249" s="247">
        <v>0</v>
      </c>
      <c r="E249" s="248">
        <v>0</v>
      </c>
      <c r="F249" s="249">
        <f>_xlfn.XLOOKUP(B249,'[3]L02'!$A:$A,'[3]L02'!$C:$C,0)</f>
        <v>271</v>
      </c>
      <c r="G249" s="226"/>
      <c r="I249" s="76">
        <f>_xlfn.XLOOKUP(B249,'3、一般公共预算支出决算表 '!B:B,'3、一般公共预算支出决算表 '!D:D,0)</f>
        <v>0</v>
      </c>
      <c r="J249" s="76">
        <f t="shared" si="10"/>
        <v>0</v>
      </c>
    </row>
    <row r="250" s="76" customFormat="1" spans="1:10">
      <c r="A250" s="245">
        <f t="shared" si="11"/>
        <v>7</v>
      </c>
      <c r="B250" s="246">
        <v>2080999</v>
      </c>
      <c r="C250" s="246" t="s">
        <v>326</v>
      </c>
      <c r="D250" s="247">
        <v>0</v>
      </c>
      <c r="E250" s="248">
        <v>0</v>
      </c>
      <c r="F250" s="249">
        <f>_xlfn.XLOOKUP(B250,'[3]L02'!$A:$A,'[3]L02'!$C:$C,0)</f>
        <v>173</v>
      </c>
      <c r="G250" s="226"/>
      <c r="I250" s="76">
        <f>_xlfn.XLOOKUP(B250,'3、一般公共预算支出决算表 '!B:B,'3、一般公共预算支出决算表 '!D:D,0)</f>
        <v>0</v>
      </c>
      <c r="J250" s="76">
        <f t="shared" si="10"/>
        <v>0</v>
      </c>
    </row>
    <row r="251" s="76" customFormat="1" spans="1:10">
      <c r="A251" s="245">
        <f t="shared" si="11"/>
        <v>5</v>
      </c>
      <c r="B251" s="246">
        <v>20810</v>
      </c>
      <c r="C251" s="250" t="s">
        <v>327</v>
      </c>
      <c r="D251" s="247">
        <v>1473.2</v>
      </c>
      <c r="E251" s="248">
        <v>1469.6</v>
      </c>
      <c r="F251" s="249">
        <f>_xlfn.XLOOKUP(B251,'[3]L02'!$A:$A,'[3]L02'!$C:$C,0)</f>
        <v>1280</v>
      </c>
      <c r="G251" s="226"/>
      <c r="I251" s="76">
        <f>_xlfn.XLOOKUP(B251,'3、一般公共预算支出决算表 '!B:B,'3、一般公共预算支出决算表 '!D:D,0)</f>
        <v>1473.2</v>
      </c>
      <c r="J251" s="76">
        <f t="shared" si="10"/>
        <v>0</v>
      </c>
    </row>
    <row r="252" s="76" customFormat="1" spans="1:10">
      <c r="A252" s="245">
        <f t="shared" si="11"/>
        <v>7</v>
      </c>
      <c r="B252" s="246">
        <v>2081001</v>
      </c>
      <c r="C252" s="246" t="s">
        <v>328</v>
      </c>
      <c r="D252" s="247">
        <v>904</v>
      </c>
      <c r="E252" s="248">
        <v>904</v>
      </c>
      <c r="F252" s="249">
        <f>_xlfn.XLOOKUP(B252,'[3]L02'!$A:$A,'[3]L02'!$C:$C,0)</f>
        <v>887</v>
      </c>
      <c r="G252" s="226"/>
      <c r="I252" s="76">
        <f>_xlfn.XLOOKUP(B252,'3、一般公共预算支出决算表 '!B:B,'3、一般公共预算支出决算表 '!D:D,0)</f>
        <v>904</v>
      </c>
      <c r="J252" s="76">
        <f t="shared" si="10"/>
        <v>0</v>
      </c>
    </row>
    <row r="253" s="76" customFormat="1" spans="1:10">
      <c r="A253" s="245">
        <f t="shared" si="11"/>
        <v>7</v>
      </c>
      <c r="B253" s="246">
        <v>2081002</v>
      </c>
      <c r="C253" s="246" t="s">
        <v>329</v>
      </c>
      <c r="D253" s="247">
        <v>389.2</v>
      </c>
      <c r="E253" s="248">
        <v>385.6</v>
      </c>
      <c r="F253" s="249">
        <f>_xlfn.XLOOKUP(B253,'[3]L02'!$A:$A,'[3]L02'!$C:$C,0)</f>
        <v>361</v>
      </c>
      <c r="G253" s="226"/>
      <c r="I253" s="76">
        <f>_xlfn.XLOOKUP(B253,'3、一般公共预算支出决算表 '!B:B,'3、一般公共预算支出决算表 '!D:D,0)</f>
        <v>389.2</v>
      </c>
      <c r="J253" s="76">
        <f t="shared" si="10"/>
        <v>0</v>
      </c>
    </row>
    <row r="254" s="76" customFormat="1" spans="1:10">
      <c r="A254" s="245">
        <f t="shared" si="11"/>
        <v>7</v>
      </c>
      <c r="B254" s="246">
        <v>2081004</v>
      </c>
      <c r="C254" s="246" t="s">
        <v>330</v>
      </c>
      <c r="D254" s="247">
        <v>60</v>
      </c>
      <c r="E254" s="248">
        <v>60</v>
      </c>
      <c r="F254" s="249">
        <f>_xlfn.XLOOKUP(B254,'[3]L02'!$A:$A,'[3]L02'!$C:$C,0)</f>
        <v>32</v>
      </c>
      <c r="G254" s="226"/>
      <c r="I254" s="76">
        <f>_xlfn.XLOOKUP(B254,'3、一般公共预算支出决算表 '!B:B,'3、一般公共预算支出决算表 '!D:D,0)</f>
        <v>60</v>
      </c>
      <c r="J254" s="76">
        <f t="shared" si="10"/>
        <v>0</v>
      </c>
    </row>
    <row r="255" s="76" customFormat="1" spans="1:10">
      <c r="A255" s="245">
        <f t="shared" si="11"/>
        <v>7</v>
      </c>
      <c r="B255" s="246">
        <v>2081006</v>
      </c>
      <c r="C255" s="246" t="s">
        <v>331</v>
      </c>
      <c r="D255" s="247">
        <v>120</v>
      </c>
      <c r="E255" s="248">
        <v>120</v>
      </c>
      <c r="F255" s="249">
        <f>_xlfn.XLOOKUP(B255,'[3]L02'!$A:$A,'[3]L02'!$C:$C,0)</f>
        <v>0</v>
      </c>
      <c r="G255" s="226"/>
      <c r="I255" s="76">
        <f>_xlfn.XLOOKUP(B255,'3、一般公共预算支出决算表 '!B:B,'3、一般公共预算支出决算表 '!D:D,0)</f>
        <v>120</v>
      </c>
      <c r="J255" s="76">
        <f t="shared" si="10"/>
        <v>0</v>
      </c>
    </row>
    <row r="256" s="76" customFormat="1" spans="1:10">
      <c r="A256" s="245">
        <f t="shared" si="11"/>
        <v>5</v>
      </c>
      <c r="B256" s="246">
        <v>20811</v>
      </c>
      <c r="C256" s="250" t="s">
        <v>332</v>
      </c>
      <c r="D256" s="247">
        <v>2841.75</v>
      </c>
      <c r="E256" s="248">
        <v>2578.79</v>
      </c>
      <c r="F256" s="249">
        <f>_xlfn.XLOOKUP(B256,'[3]L02'!$A:$A,'[3]L02'!$C:$C,0)</f>
        <v>5448</v>
      </c>
      <c r="G256" s="226"/>
      <c r="I256" s="76">
        <f>_xlfn.XLOOKUP(B256,'3、一般公共预算支出决算表 '!B:B,'3、一般公共预算支出决算表 '!D:D,0)</f>
        <v>2841.75</v>
      </c>
      <c r="J256" s="76">
        <f t="shared" si="10"/>
        <v>0</v>
      </c>
    </row>
    <row r="257" s="76" customFormat="1" spans="1:10">
      <c r="A257" s="245">
        <f t="shared" si="11"/>
        <v>7</v>
      </c>
      <c r="B257" s="246">
        <v>2081101</v>
      </c>
      <c r="C257" s="246" t="s">
        <v>145</v>
      </c>
      <c r="D257" s="247">
        <v>304.75</v>
      </c>
      <c r="E257" s="248">
        <v>327.79</v>
      </c>
      <c r="F257" s="249">
        <f>_xlfn.XLOOKUP(B257,'[3]L02'!$A:$A,'[3]L02'!$C:$C,0)</f>
        <v>224</v>
      </c>
      <c r="G257" s="226"/>
      <c r="I257" s="76">
        <f>_xlfn.XLOOKUP(B257,'3、一般公共预算支出决算表 '!B:B,'3、一般公共预算支出决算表 '!D:D,0)</f>
        <v>304.75</v>
      </c>
      <c r="J257" s="76">
        <f t="shared" si="10"/>
        <v>0</v>
      </c>
    </row>
    <row r="258" s="76" customFormat="1" spans="1:10">
      <c r="A258" s="245">
        <f t="shared" si="11"/>
        <v>7</v>
      </c>
      <c r="B258" s="246">
        <v>2081102</v>
      </c>
      <c r="C258" s="246" t="s">
        <v>146</v>
      </c>
      <c r="D258" s="247">
        <v>26</v>
      </c>
      <c r="E258" s="248">
        <v>0</v>
      </c>
      <c r="F258" s="249">
        <f>_xlfn.XLOOKUP(B258,'[3]L02'!$A:$A,'[3]L02'!$C:$C,0)</f>
        <v>29</v>
      </c>
      <c r="G258" s="226"/>
      <c r="I258" s="76">
        <f>_xlfn.XLOOKUP(B258,'3、一般公共预算支出决算表 '!B:B,'3、一般公共预算支出决算表 '!D:D,0)</f>
        <v>26</v>
      </c>
      <c r="J258" s="76">
        <f t="shared" si="10"/>
        <v>0</v>
      </c>
    </row>
    <row r="259" s="76" customFormat="1" spans="1:10">
      <c r="A259" s="245">
        <f t="shared" si="11"/>
        <v>7</v>
      </c>
      <c r="B259" s="246">
        <v>2081104</v>
      </c>
      <c r="C259" s="246" t="s">
        <v>333</v>
      </c>
      <c r="D259" s="247">
        <v>60</v>
      </c>
      <c r="E259" s="248">
        <v>60</v>
      </c>
      <c r="F259" s="249">
        <f>_xlfn.XLOOKUP(B259,'[3]L02'!$A:$A,'[3]L02'!$C:$C,0)</f>
        <v>165</v>
      </c>
      <c r="G259" s="226"/>
      <c r="I259" s="76">
        <f>_xlfn.XLOOKUP(B259,'3、一般公共预算支出决算表 '!B:B,'3、一般公共预算支出决算表 '!D:D,0)</f>
        <v>60</v>
      </c>
      <c r="J259" s="76">
        <f t="shared" si="10"/>
        <v>0</v>
      </c>
    </row>
    <row r="260" s="76" customFormat="1" spans="1:10">
      <c r="A260" s="245">
        <f t="shared" ref="A260:A265" si="12">LEN(B260)</f>
        <v>7</v>
      </c>
      <c r="B260" s="246">
        <v>2081105</v>
      </c>
      <c r="C260" s="246" t="s">
        <v>334</v>
      </c>
      <c r="D260" s="247">
        <v>440</v>
      </c>
      <c r="E260" s="248">
        <v>440</v>
      </c>
      <c r="F260" s="249">
        <f>_xlfn.XLOOKUP(B260,'[3]L02'!$A:$A,'[3]L02'!$C:$C,0)</f>
        <v>136</v>
      </c>
      <c r="G260" s="226"/>
      <c r="I260" s="76">
        <f>_xlfn.XLOOKUP(B260,'3、一般公共预算支出决算表 '!B:B,'3、一般公共预算支出决算表 '!D:D,0)</f>
        <v>440</v>
      </c>
      <c r="J260" s="76">
        <f t="shared" si="10"/>
        <v>0</v>
      </c>
    </row>
    <row r="261" s="76" customFormat="1" spans="1:10">
      <c r="A261" s="245">
        <f t="shared" si="12"/>
        <v>7</v>
      </c>
      <c r="B261" s="246">
        <v>2081106</v>
      </c>
      <c r="C261" s="246" t="s">
        <v>335</v>
      </c>
      <c r="D261" s="247">
        <v>0</v>
      </c>
      <c r="E261" s="248">
        <v>0</v>
      </c>
      <c r="F261" s="249">
        <f>_xlfn.XLOOKUP(B261,'[3]L02'!$A:$A,'[3]L02'!$C:$C,0)</f>
        <v>1</v>
      </c>
      <c r="G261" s="226"/>
      <c r="I261" s="76">
        <f>_xlfn.XLOOKUP(B261,'3、一般公共预算支出决算表 '!B:B,'3、一般公共预算支出决算表 '!D:D,0)</f>
        <v>0</v>
      </c>
      <c r="J261" s="76">
        <f t="shared" si="10"/>
        <v>0</v>
      </c>
    </row>
    <row r="262" s="76" customFormat="1" spans="1:10">
      <c r="A262" s="245">
        <f t="shared" si="12"/>
        <v>7</v>
      </c>
      <c r="B262" s="246">
        <v>2081107</v>
      </c>
      <c r="C262" s="246" t="s">
        <v>336</v>
      </c>
      <c r="D262" s="247">
        <v>2011</v>
      </c>
      <c r="E262" s="248">
        <v>1751</v>
      </c>
      <c r="F262" s="249">
        <f>_xlfn.XLOOKUP(B262,'[3]L02'!$A:$A,'[3]L02'!$C:$C,0)</f>
        <v>2174</v>
      </c>
      <c r="G262" s="226"/>
      <c r="I262" s="76">
        <f>_xlfn.XLOOKUP(B262,'3、一般公共预算支出决算表 '!B:B,'3、一般公共预算支出决算表 '!D:D,0)</f>
        <v>2011</v>
      </c>
      <c r="J262" s="76">
        <f t="shared" ref="J262:J325" si="13">D262-I262</f>
        <v>0</v>
      </c>
    </row>
    <row r="263" s="76" customFormat="1" spans="1:10">
      <c r="A263" s="245">
        <f t="shared" si="12"/>
        <v>7</v>
      </c>
      <c r="B263" s="246">
        <v>2081199</v>
      </c>
      <c r="C263" s="246" t="s">
        <v>337</v>
      </c>
      <c r="D263" s="247">
        <v>0</v>
      </c>
      <c r="E263" s="248">
        <v>0</v>
      </c>
      <c r="F263" s="249">
        <f>_xlfn.XLOOKUP(B263,'[3]L02'!$A:$A,'[3]L02'!$C:$C,0)</f>
        <v>2719</v>
      </c>
      <c r="G263" s="226"/>
      <c r="I263" s="76">
        <f>_xlfn.XLOOKUP(B263,'3、一般公共预算支出决算表 '!B:B,'3、一般公共预算支出决算表 '!D:D,0)</f>
        <v>0</v>
      </c>
      <c r="J263" s="76">
        <f t="shared" si="13"/>
        <v>0</v>
      </c>
    </row>
    <row r="264" s="76" customFormat="1" spans="1:10">
      <c r="A264" s="245">
        <f t="shared" si="12"/>
        <v>5</v>
      </c>
      <c r="B264" s="246">
        <v>20816</v>
      </c>
      <c r="C264" s="250" t="s">
        <v>338</v>
      </c>
      <c r="D264" s="247">
        <v>78.51</v>
      </c>
      <c r="E264" s="248">
        <v>83.79</v>
      </c>
      <c r="F264" s="249">
        <f>_xlfn.XLOOKUP(B264,'[3]L02'!$A:$A,'[3]L02'!$C:$C,0)</f>
        <v>89</v>
      </c>
      <c r="G264" s="226"/>
      <c r="I264" s="76">
        <f>_xlfn.XLOOKUP(B264,'3、一般公共预算支出决算表 '!B:B,'3、一般公共预算支出决算表 '!D:D,0)</f>
        <v>78.51</v>
      </c>
      <c r="J264" s="76">
        <f t="shared" si="13"/>
        <v>0</v>
      </c>
    </row>
    <row r="265" s="76" customFormat="1" spans="1:10">
      <c r="A265" s="245">
        <f t="shared" si="12"/>
        <v>7</v>
      </c>
      <c r="B265" s="246">
        <v>2081601</v>
      </c>
      <c r="C265" s="246" t="s">
        <v>145</v>
      </c>
      <c r="D265" s="247">
        <v>58.51</v>
      </c>
      <c r="E265" s="248">
        <v>83.79</v>
      </c>
      <c r="F265" s="249">
        <f>_xlfn.XLOOKUP(B265,'[3]L02'!$A:$A,'[3]L02'!$C:$C,0)</f>
        <v>51</v>
      </c>
      <c r="G265" s="226"/>
      <c r="I265" s="76">
        <f>_xlfn.XLOOKUP(B265,'3、一般公共预算支出决算表 '!B:B,'3、一般公共预算支出决算表 '!D:D,0)</f>
        <v>58.51</v>
      </c>
      <c r="J265" s="76">
        <f t="shared" si="13"/>
        <v>0</v>
      </c>
    </row>
    <row r="266" s="76" customFormat="1" spans="1:10">
      <c r="A266" s="245">
        <v>7</v>
      </c>
      <c r="B266" s="246">
        <v>2081602</v>
      </c>
      <c r="C266" s="246" t="s">
        <v>339</v>
      </c>
      <c r="D266" s="247">
        <v>20</v>
      </c>
      <c r="E266" s="248"/>
      <c r="F266" s="249">
        <f>_xlfn.XLOOKUP(B266,'[3]L02'!$A:$A,'[3]L02'!$C:$C,0)</f>
        <v>24</v>
      </c>
      <c r="G266" s="226"/>
      <c r="I266" s="76">
        <f>_xlfn.XLOOKUP(B266,'3、一般公共预算支出决算表 '!B:B,'3、一般公共预算支出决算表 '!D:D,0)</f>
        <v>20</v>
      </c>
      <c r="J266" s="76">
        <f t="shared" si="13"/>
        <v>0</v>
      </c>
    </row>
    <row r="267" s="76" customFormat="1" spans="1:10">
      <c r="A267" s="245">
        <f t="shared" ref="A267:A330" si="14">LEN(B267)</f>
        <v>5</v>
      </c>
      <c r="B267" s="246">
        <v>20819</v>
      </c>
      <c r="C267" s="250" t="s">
        <v>340</v>
      </c>
      <c r="D267" s="247">
        <v>9554</v>
      </c>
      <c r="E267" s="248">
        <v>10190.05</v>
      </c>
      <c r="F267" s="249">
        <f>_xlfn.XLOOKUP(B267,'[3]L02'!$A:$A,'[3]L02'!$C:$C,0)</f>
        <v>10265</v>
      </c>
      <c r="G267" s="226"/>
      <c r="I267" s="76">
        <f>_xlfn.XLOOKUP(B267,'3、一般公共预算支出决算表 '!B:B,'3、一般公共预算支出决算表 '!D:D,0)</f>
        <v>9554</v>
      </c>
      <c r="J267" s="76">
        <f t="shared" si="13"/>
        <v>0</v>
      </c>
    </row>
    <row r="268" s="76" customFormat="1" spans="1:10">
      <c r="A268" s="245">
        <f t="shared" si="14"/>
        <v>7</v>
      </c>
      <c r="B268" s="246">
        <v>2081901</v>
      </c>
      <c r="C268" s="246" t="s">
        <v>341</v>
      </c>
      <c r="D268" s="247">
        <v>2928</v>
      </c>
      <c r="E268" s="248">
        <v>3095</v>
      </c>
      <c r="F268" s="249">
        <f>_xlfn.XLOOKUP(B268,'[3]L02'!$A:$A,'[3]L02'!$C:$C,0)</f>
        <v>2713</v>
      </c>
      <c r="G268" s="226"/>
      <c r="I268" s="76">
        <f>_xlfn.XLOOKUP(B268,'3、一般公共预算支出决算表 '!B:B,'3、一般公共预算支出决算表 '!D:D,0)</f>
        <v>2928</v>
      </c>
      <c r="J268" s="76">
        <f t="shared" si="13"/>
        <v>0</v>
      </c>
    </row>
    <row r="269" s="76" customFormat="1" spans="1:10">
      <c r="A269" s="245">
        <f t="shared" si="14"/>
        <v>7</v>
      </c>
      <c r="B269" s="246">
        <v>2081902</v>
      </c>
      <c r="C269" s="246" t="s">
        <v>342</v>
      </c>
      <c r="D269" s="247">
        <v>6626</v>
      </c>
      <c r="E269" s="248">
        <v>7095.05</v>
      </c>
      <c r="F269" s="249">
        <f>_xlfn.XLOOKUP(B269,'[3]L02'!$A:$A,'[3]L02'!$C:$C,0)</f>
        <v>7552</v>
      </c>
      <c r="G269" s="226"/>
      <c r="I269" s="76">
        <f>_xlfn.XLOOKUP(B269,'3、一般公共预算支出决算表 '!B:B,'3、一般公共预算支出决算表 '!D:D,0)</f>
        <v>6626</v>
      </c>
      <c r="J269" s="76">
        <f t="shared" si="13"/>
        <v>0</v>
      </c>
    </row>
    <row r="270" s="76" customFormat="1" spans="1:10">
      <c r="A270" s="245">
        <f t="shared" si="14"/>
        <v>5</v>
      </c>
      <c r="B270" s="246">
        <v>20820</v>
      </c>
      <c r="C270" s="250" t="s">
        <v>343</v>
      </c>
      <c r="D270" s="247">
        <v>1542</v>
      </c>
      <c r="E270" s="248">
        <v>1506</v>
      </c>
      <c r="F270" s="249">
        <f>_xlfn.XLOOKUP(B270,'[3]L02'!$A:$A,'[3]L02'!$C:$C,0)</f>
        <v>1461</v>
      </c>
      <c r="G270" s="226"/>
      <c r="I270" s="76">
        <f>_xlfn.XLOOKUP(B270,'3、一般公共预算支出决算表 '!B:B,'3、一般公共预算支出决算表 '!D:D,0)</f>
        <v>1542</v>
      </c>
      <c r="J270" s="76">
        <f t="shared" si="13"/>
        <v>0</v>
      </c>
    </row>
    <row r="271" s="76" customFormat="1" spans="1:10">
      <c r="A271" s="245">
        <f t="shared" si="14"/>
        <v>7</v>
      </c>
      <c r="B271" s="246">
        <v>2082001</v>
      </c>
      <c r="C271" s="246" t="s">
        <v>344</v>
      </c>
      <c r="D271" s="247">
        <v>1142</v>
      </c>
      <c r="E271" s="248">
        <v>1106</v>
      </c>
      <c r="F271" s="249">
        <f>_xlfn.XLOOKUP(B271,'[3]L02'!$A:$A,'[3]L02'!$C:$C,0)</f>
        <v>1100</v>
      </c>
      <c r="G271" s="226"/>
      <c r="I271" s="76">
        <f>_xlfn.XLOOKUP(B271,'3、一般公共预算支出决算表 '!B:B,'3、一般公共预算支出决算表 '!D:D,0)</f>
        <v>1142</v>
      </c>
      <c r="J271" s="76">
        <f t="shared" si="13"/>
        <v>0</v>
      </c>
    </row>
    <row r="272" s="76" customFormat="1" spans="1:10">
      <c r="A272" s="245">
        <f t="shared" si="14"/>
        <v>7</v>
      </c>
      <c r="B272" s="246">
        <v>2082002</v>
      </c>
      <c r="C272" s="246" t="s">
        <v>345</v>
      </c>
      <c r="D272" s="247">
        <v>400</v>
      </c>
      <c r="E272" s="248">
        <v>400</v>
      </c>
      <c r="F272" s="249">
        <f>_xlfn.XLOOKUP(B272,'[3]L02'!$A:$A,'[3]L02'!$C:$C,0)</f>
        <v>361</v>
      </c>
      <c r="G272" s="226"/>
      <c r="I272" s="76">
        <f>_xlfn.XLOOKUP(B272,'3、一般公共预算支出决算表 '!B:B,'3、一般公共预算支出决算表 '!D:D,0)</f>
        <v>400</v>
      </c>
      <c r="J272" s="76">
        <f t="shared" si="13"/>
        <v>0</v>
      </c>
    </row>
    <row r="273" s="76" customFormat="1" spans="1:10">
      <c r="A273" s="245">
        <f t="shared" si="14"/>
        <v>5</v>
      </c>
      <c r="B273" s="246">
        <v>20821</v>
      </c>
      <c r="C273" s="250" t="s">
        <v>346</v>
      </c>
      <c r="D273" s="247">
        <v>7983</v>
      </c>
      <c r="E273" s="248">
        <v>7193</v>
      </c>
      <c r="F273" s="249">
        <f>_xlfn.XLOOKUP(B273,'[3]L02'!$A:$A,'[3]L02'!$C:$C,0)</f>
        <v>7543</v>
      </c>
      <c r="G273" s="226"/>
      <c r="I273" s="76">
        <f>_xlfn.XLOOKUP(B273,'3、一般公共预算支出决算表 '!B:B,'3、一般公共预算支出决算表 '!D:D,0)</f>
        <v>7983</v>
      </c>
      <c r="J273" s="76">
        <f t="shared" si="13"/>
        <v>0</v>
      </c>
    </row>
    <row r="274" s="76" customFormat="1" spans="1:10">
      <c r="A274" s="245">
        <f t="shared" si="14"/>
        <v>7</v>
      </c>
      <c r="B274" s="246">
        <v>2082101</v>
      </c>
      <c r="C274" s="246" t="s">
        <v>347</v>
      </c>
      <c r="D274" s="247">
        <v>3646</v>
      </c>
      <c r="E274" s="248">
        <v>3294.5</v>
      </c>
      <c r="F274" s="249">
        <f>_xlfn.XLOOKUP(B274,'[3]L02'!$A:$A,'[3]L02'!$C:$C,0)</f>
        <v>0</v>
      </c>
      <c r="G274" s="226"/>
      <c r="I274" s="76">
        <f>_xlfn.XLOOKUP(B274,'3、一般公共预算支出决算表 '!B:B,'3、一般公共预算支出决算表 '!D:D,0)</f>
        <v>3646</v>
      </c>
      <c r="J274" s="76">
        <f t="shared" si="13"/>
        <v>0</v>
      </c>
    </row>
    <row r="275" s="76" customFormat="1" spans="1:10">
      <c r="A275" s="245">
        <f t="shared" si="14"/>
        <v>7</v>
      </c>
      <c r="B275" s="246">
        <v>2082102</v>
      </c>
      <c r="C275" s="246" t="s">
        <v>348</v>
      </c>
      <c r="D275" s="247">
        <v>4337</v>
      </c>
      <c r="E275" s="248">
        <v>3898.5</v>
      </c>
      <c r="F275" s="249">
        <f>_xlfn.XLOOKUP(B275,'[3]L02'!$A:$A,'[3]L02'!$C:$C,0)</f>
        <v>7543</v>
      </c>
      <c r="G275" s="226"/>
      <c r="I275" s="76">
        <f>_xlfn.XLOOKUP(B275,'3、一般公共预算支出决算表 '!B:B,'3、一般公共预算支出决算表 '!D:D,0)</f>
        <v>4337</v>
      </c>
      <c r="J275" s="76">
        <f t="shared" si="13"/>
        <v>0</v>
      </c>
    </row>
    <row r="276" s="76" customFormat="1" spans="1:10">
      <c r="A276" s="245">
        <f t="shared" si="14"/>
        <v>5</v>
      </c>
      <c r="B276" s="246">
        <v>20825</v>
      </c>
      <c r="C276" s="250" t="s">
        <v>349</v>
      </c>
      <c r="D276" s="247">
        <v>0</v>
      </c>
      <c r="E276" s="248">
        <v>0</v>
      </c>
      <c r="F276" s="249">
        <f>_xlfn.XLOOKUP(B276,'[3]L02'!$A:$A,'[3]L02'!$C:$C,0)</f>
        <v>1298</v>
      </c>
      <c r="G276" s="226"/>
      <c r="I276" s="76">
        <f>_xlfn.XLOOKUP(B276,'3、一般公共预算支出决算表 '!B:B,'3、一般公共预算支出决算表 '!D:D,0)</f>
        <v>0</v>
      </c>
      <c r="J276" s="76">
        <f t="shared" si="13"/>
        <v>0</v>
      </c>
    </row>
    <row r="277" s="76" customFormat="1" spans="1:10">
      <c r="A277" s="245">
        <f t="shared" si="14"/>
        <v>7</v>
      </c>
      <c r="B277" s="246">
        <v>2082502</v>
      </c>
      <c r="C277" s="246" t="s">
        <v>350</v>
      </c>
      <c r="D277" s="247">
        <v>0</v>
      </c>
      <c r="E277" s="248">
        <v>0</v>
      </c>
      <c r="F277" s="249">
        <f>_xlfn.XLOOKUP(B277,'[3]L02'!$A:$A,'[3]L02'!$C:$C,0)</f>
        <v>1298</v>
      </c>
      <c r="G277" s="226"/>
      <c r="I277" s="76">
        <f>_xlfn.XLOOKUP(B277,'3、一般公共预算支出决算表 '!B:B,'3、一般公共预算支出决算表 '!D:D,0)</f>
        <v>0</v>
      </c>
      <c r="J277" s="76">
        <f t="shared" si="13"/>
        <v>0</v>
      </c>
    </row>
    <row r="278" s="76" customFormat="1" spans="1:10">
      <c r="A278" s="245">
        <f t="shared" si="14"/>
        <v>5</v>
      </c>
      <c r="B278" s="246">
        <v>20826</v>
      </c>
      <c r="C278" s="250" t="s">
        <v>351</v>
      </c>
      <c r="D278" s="247">
        <v>24278</v>
      </c>
      <c r="E278" s="248">
        <v>20287.1</v>
      </c>
      <c r="F278" s="249">
        <f>_xlfn.XLOOKUP(B278,'[3]L02'!$A:$A,'[3]L02'!$C:$C,0)</f>
        <v>28379</v>
      </c>
      <c r="G278" s="226"/>
      <c r="I278" s="76">
        <f>_xlfn.XLOOKUP(B278,'3、一般公共预算支出决算表 '!B:B,'3、一般公共预算支出决算表 '!D:D,0)</f>
        <v>24278</v>
      </c>
      <c r="J278" s="76">
        <f t="shared" si="13"/>
        <v>0</v>
      </c>
    </row>
    <row r="279" s="76" customFormat="1" spans="1:10">
      <c r="A279" s="245">
        <f t="shared" si="14"/>
        <v>7</v>
      </c>
      <c r="B279" s="246">
        <v>2082602</v>
      </c>
      <c r="C279" s="246" t="s">
        <v>352</v>
      </c>
      <c r="D279" s="247">
        <v>24278</v>
      </c>
      <c r="E279" s="248">
        <v>20287.1</v>
      </c>
      <c r="F279" s="249">
        <f>_xlfn.XLOOKUP(B279,'[3]L02'!$A:$A,'[3]L02'!$C:$C,0)</f>
        <v>28379</v>
      </c>
      <c r="G279" s="226"/>
      <c r="I279" s="76">
        <f>_xlfn.XLOOKUP(B279,'3、一般公共预算支出决算表 '!B:B,'3、一般公共预算支出决算表 '!D:D,0)</f>
        <v>24278</v>
      </c>
      <c r="J279" s="76">
        <f t="shared" si="13"/>
        <v>0</v>
      </c>
    </row>
    <row r="280" s="76" customFormat="1" spans="1:10">
      <c r="A280" s="245">
        <f t="shared" si="14"/>
        <v>5</v>
      </c>
      <c r="B280" s="246">
        <v>20828</v>
      </c>
      <c r="C280" s="250" t="s">
        <v>353</v>
      </c>
      <c r="D280" s="247">
        <v>626.68</v>
      </c>
      <c r="E280" s="248">
        <v>548.61</v>
      </c>
      <c r="F280" s="249">
        <f>_xlfn.XLOOKUP(B280,'[3]L02'!$A:$A,'[3]L02'!$C:$C,0)</f>
        <v>1438</v>
      </c>
      <c r="G280" s="226"/>
      <c r="I280" s="76">
        <f>_xlfn.XLOOKUP(B280,'3、一般公共预算支出决算表 '!B:B,'3、一般公共预算支出决算表 '!D:D,0)</f>
        <v>626.68</v>
      </c>
      <c r="J280" s="76">
        <f t="shared" si="13"/>
        <v>0</v>
      </c>
    </row>
    <row r="281" s="76" customFormat="1" spans="1:10">
      <c r="A281" s="245">
        <f t="shared" si="14"/>
        <v>7</v>
      </c>
      <c r="B281" s="246">
        <v>2082801</v>
      </c>
      <c r="C281" s="246" t="s">
        <v>145</v>
      </c>
      <c r="D281" s="247">
        <v>626.68</v>
      </c>
      <c r="E281" s="248">
        <v>548.61</v>
      </c>
      <c r="F281" s="249">
        <f>_xlfn.XLOOKUP(B281,'[3]L02'!$A:$A,'[3]L02'!$C:$C,0)</f>
        <v>527</v>
      </c>
      <c r="G281" s="226"/>
      <c r="I281" s="76">
        <f>_xlfn.XLOOKUP(B281,'3、一般公共预算支出决算表 '!B:B,'3、一般公共预算支出决算表 '!D:D,0)</f>
        <v>626.68</v>
      </c>
      <c r="J281" s="76">
        <f t="shared" si="13"/>
        <v>0</v>
      </c>
    </row>
    <row r="282" s="76" customFormat="1" spans="1:10">
      <c r="A282" s="245">
        <f t="shared" si="14"/>
        <v>7</v>
      </c>
      <c r="B282" s="246">
        <v>2082802</v>
      </c>
      <c r="C282" s="246" t="s">
        <v>146</v>
      </c>
      <c r="D282" s="247">
        <v>0</v>
      </c>
      <c r="E282" s="248">
        <v>0</v>
      </c>
      <c r="F282" s="249">
        <f>_xlfn.XLOOKUP(B282,'[3]L02'!$A:$A,'[3]L02'!$C:$C,0)</f>
        <v>53</v>
      </c>
      <c r="G282" s="226"/>
      <c r="I282" s="76">
        <f>_xlfn.XLOOKUP(B282,'3、一般公共预算支出决算表 '!B:B,'3、一般公共预算支出决算表 '!D:D,0)</f>
        <v>0</v>
      </c>
      <c r="J282" s="76">
        <f t="shared" si="13"/>
        <v>0</v>
      </c>
    </row>
    <row r="283" s="76" customFormat="1" spans="1:10">
      <c r="A283" s="245">
        <f t="shared" si="14"/>
        <v>7</v>
      </c>
      <c r="B283" s="246">
        <v>2082899</v>
      </c>
      <c r="C283" s="246" t="s">
        <v>354</v>
      </c>
      <c r="D283" s="247">
        <v>0</v>
      </c>
      <c r="E283" s="248">
        <v>0</v>
      </c>
      <c r="F283" s="249">
        <f>_xlfn.XLOOKUP(B283,'[3]L02'!$A:$A,'[3]L02'!$C:$C,0)</f>
        <v>858</v>
      </c>
      <c r="G283" s="226"/>
      <c r="I283" s="76">
        <f>_xlfn.XLOOKUP(B283,'3、一般公共预算支出决算表 '!B:B,'3、一般公共预算支出决算表 '!D:D,0)</f>
        <v>0</v>
      </c>
      <c r="J283" s="76">
        <f t="shared" si="13"/>
        <v>0</v>
      </c>
    </row>
    <row r="284" s="76" customFormat="1" spans="1:10">
      <c r="A284" s="245">
        <f t="shared" si="14"/>
        <v>5</v>
      </c>
      <c r="B284" s="246">
        <v>20830</v>
      </c>
      <c r="C284" s="250" t="s">
        <v>355</v>
      </c>
      <c r="D284" s="247">
        <v>17</v>
      </c>
      <c r="E284" s="248">
        <v>17</v>
      </c>
      <c r="F284" s="249">
        <f>_xlfn.XLOOKUP(B284,'[3]L02'!$A:$A,'[3]L02'!$C:$C,0)</f>
        <v>0</v>
      </c>
      <c r="G284" s="226"/>
      <c r="I284" s="76">
        <f>_xlfn.XLOOKUP(B284,'3、一般公共预算支出决算表 '!B:B,'3、一般公共预算支出决算表 '!D:D,0)</f>
        <v>17</v>
      </c>
      <c r="J284" s="76">
        <f t="shared" si="13"/>
        <v>0</v>
      </c>
    </row>
    <row r="285" s="76" customFormat="1" spans="1:10">
      <c r="A285" s="245">
        <f t="shared" si="14"/>
        <v>7</v>
      </c>
      <c r="B285" s="246">
        <v>2083099</v>
      </c>
      <c r="C285" s="246" t="s">
        <v>356</v>
      </c>
      <c r="D285" s="247">
        <v>17</v>
      </c>
      <c r="E285" s="248">
        <v>17</v>
      </c>
      <c r="F285" s="249">
        <f>_xlfn.XLOOKUP(B285,'[3]L02'!$A:$A,'[3]L02'!$C:$C,0)</f>
        <v>0</v>
      </c>
      <c r="G285" s="226"/>
      <c r="I285" s="76">
        <f>_xlfn.XLOOKUP(B285,'3、一般公共预算支出决算表 '!B:B,'3、一般公共预算支出决算表 '!D:D,0)</f>
        <v>17</v>
      </c>
      <c r="J285" s="76">
        <f t="shared" si="13"/>
        <v>0</v>
      </c>
    </row>
    <row r="286" s="76" customFormat="1" spans="1:10">
      <c r="A286" s="245">
        <f t="shared" si="14"/>
        <v>5</v>
      </c>
      <c r="B286" s="246">
        <v>20899</v>
      </c>
      <c r="C286" s="250" t="s">
        <v>357</v>
      </c>
      <c r="D286" s="247">
        <v>891</v>
      </c>
      <c r="E286" s="248">
        <v>247</v>
      </c>
      <c r="F286" s="249">
        <f>_xlfn.XLOOKUP(B286,'[3]L02'!$A:$A,'[3]L02'!$C:$C,0)</f>
        <v>0</v>
      </c>
      <c r="G286" s="226"/>
      <c r="I286" s="76">
        <f>_xlfn.XLOOKUP(B286,'3、一般公共预算支出决算表 '!B:B,'3、一般公共预算支出决算表 '!D:D,0)</f>
        <v>891</v>
      </c>
      <c r="J286" s="76">
        <f t="shared" si="13"/>
        <v>0</v>
      </c>
    </row>
    <row r="287" s="76" customFormat="1" spans="1:10">
      <c r="A287" s="245">
        <f t="shared" si="14"/>
        <v>7</v>
      </c>
      <c r="B287" s="246">
        <v>2089999</v>
      </c>
      <c r="C287" s="246" t="s">
        <v>358</v>
      </c>
      <c r="D287" s="247">
        <v>891</v>
      </c>
      <c r="E287" s="248">
        <v>247</v>
      </c>
      <c r="F287" s="249">
        <f>_xlfn.XLOOKUP(B287,'[3]L02'!$A:$A,'[3]L02'!$C:$C,0)</f>
        <v>0</v>
      </c>
      <c r="G287" s="226"/>
      <c r="I287" s="76">
        <f>_xlfn.XLOOKUP(B287,'3、一般公共预算支出决算表 '!B:B,'3、一般公共预算支出决算表 '!D:D,0)</f>
        <v>891</v>
      </c>
      <c r="J287" s="76">
        <f t="shared" si="13"/>
        <v>0</v>
      </c>
    </row>
    <row r="288" s="76" customFormat="1" spans="1:10">
      <c r="A288" s="245">
        <f t="shared" si="14"/>
        <v>3</v>
      </c>
      <c r="B288" s="246">
        <v>210</v>
      </c>
      <c r="C288" s="233" t="s">
        <v>359</v>
      </c>
      <c r="D288" s="247">
        <v>46081.57</v>
      </c>
      <c r="E288" s="248">
        <f>86605.57+618</f>
        <v>87223.57</v>
      </c>
      <c r="F288" s="249">
        <f>_xlfn.XLOOKUP(B288,'[3]L02'!$A:$A,'[3]L02'!$C:$C,0)</f>
        <v>50553</v>
      </c>
      <c r="G288" s="226"/>
      <c r="I288" s="76">
        <f>_xlfn.XLOOKUP(B288,'3、一般公共预算支出决算表 '!B:B,'3、一般公共预算支出决算表 '!D:D,0)</f>
        <v>46081.57</v>
      </c>
      <c r="J288" s="76">
        <f t="shared" si="13"/>
        <v>0</v>
      </c>
    </row>
    <row r="289" s="76" customFormat="1" spans="1:10">
      <c r="A289" s="245">
        <f t="shared" si="14"/>
        <v>5</v>
      </c>
      <c r="B289" s="246">
        <v>21001</v>
      </c>
      <c r="C289" s="250" t="s">
        <v>360</v>
      </c>
      <c r="D289" s="247">
        <v>3244.52</v>
      </c>
      <c r="E289" s="248">
        <v>3057.33</v>
      </c>
      <c r="F289" s="249">
        <f>_xlfn.XLOOKUP(B289,'[3]L02'!$A:$A,'[3]L02'!$C:$C,0)</f>
        <v>2285</v>
      </c>
      <c r="G289" s="226"/>
      <c r="I289" s="76">
        <f>_xlfn.XLOOKUP(B289,'3、一般公共预算支出决算表 '!B:B,'3、一般公共预算支出决算表 '!D:D,0)</f>
        <v>3244.52</v>
      </c>
      <c r="J289" s="76">
        <f t="shared" si="13"/>
        <v>0</v>
      </c>
    </row>
    <row r="290" s="76" customFormat="1" spans="1:10">
      <c r="A290" s="245">
        <f t="shared" si="14"/>
        <v>7</v>
      </c>
      <c r="B290" s="246">
        <v>2100101</v>
      </c>
      <c r="C290" s="246" t="s">
        <v>145</v>
      </c>
      <c r="D290" s="247">
        <v>2458.52</v>
      </c>
      <c r="E290" s="248">
        <v>2200.33</v>
      </c>
      <c r="F290" s="249">
        <f>_xlfn.XLOOKUP(B290,'[3]L02'!$A:$A,'[3]L02'!$C:$C,0)</f>
        <v>1842</v>
      </c>
      <c r="G290" s="226"/>
      <c r="I290" s="76">
        <f>_xlfn.XLOOKUP(B290,'3、一般公共预算支出决算表 '!B:B,'3、一般公共预算支出决算表 '!D:D,0)</f>
        <v>2458.52</v>
      </c>
      <c r="J290" s="76">
        <f t="shared" si="13"/>
        <v>0</v>
      </c>
    </row>
    <row r="291" s="76" customFormat="1" spans="1:10">
      <c r="A291" s="245">
        <f t="shared" si="14"/>
        <v>7</v>
      </c>
      <c r="B291" s="246">
        <v>2100102</v>
      </c>
      <c r="C291" s="246" t="s">
        <v>146</v>
      </c>
      <c r="D291" s="247">
        <v>255</v>
      </c>
      <c r="E291" s="248">
        <v>230</v>
      </c>
      <c r="F291" s="249">
        <f>_xlfn.XLOOKUP(B291,'[3]L02'!$A:$A,'[3]L02'!$C:$C,0)</f>
        <v>443</v>
      </c>
      <c r="G291" s="226"/>
      <c r="I291" s="76">
        <f>_xlfn.XLOOKUP(B291,'3、一般公共预算支出决算表 '!B:B,'3、一般公共预算支出决算表 '!D:D,0)</f>
        <v>255</v>
      </c>
      <c r="J291" s="76">
        <f t="shared" si="13"/>
        <v>0</v>
      </c>
    </row>
    <row r="292" s="76" customFormat="1" spans="1:10">
      <c r="A292" s="245">
        <f t="shared" si="14"/>
        <v>7</v>
      </c>
      <c r="B292" s="246">
        <v>2100199</v>
      </c>
      <c r="C292" s="246" t="s">
        <v>361</v>
      </c>
      <c r="D292" s="247">
        <v>531</v>
      </c>
      <c r="E292" s="248">
        <v>627</v>
      </c>
      <c r="F292" s="249">
        <f>_xlfn.XLOOKUP(B292,'[3]L02'!$A:$A,'[3]L02'!$C:$C,0)</f>
        <v>0</v>
      </c>
      <c r="G292" s="226"/>
      <c r="I292" s="76">
        <f>_xlfn.XLOOKUP(B292,'3、一般公共预算支出决算表 '!B:B,'3、一般公共预算支出决算表 '!D:D,0)</f>
        <v>531</v>
      </c>
      <c r="J292" s="76">
        <f t="shared" si="13"/>
        <v>0</v>
      </c>
    </row>
    <row r="293" s="76" customFormat="1" spans="1:10">
      <c r="A293" s="245">
        <f t="shared" si="14"/>
        <v>5</v>
      </c>
      <c r="B293" s="246">
        <v>21002</v>
      </c>
      <c r="C293" s="250" t="s">
        <v>362</v>
      </c>
      <c r="D293" s="247">
        <v>5560.2</v>
      </c>
      <c r="E293" s="248">
        <v>5330.21</v>
      </c>
      <c r="F293" s="249">
        <f>_xlfn.XLOOKUP(B293,'[3]L02'!$A:$A,'[3]L02'!$C:$C,0)</f>
        <v>2445</v>
      </c>
      <c r="G293" s="226"/>
      <c r="I293" s="76">
        <f>_xlfn.XLOOKUP(B293,'3、一般公共预算支出决算表 '!B:B,'3、一般公共预算支出决算表 '!D:D,0)</f>
        <v>5560.2</v>
      </c>
      <c r="J293" s="76">
        <f t="shared" si="13"/>
        <v>0</v>
      </c>
    </row>
    <row r="294" s="76" customFormat="1" spans="1:10">
      <c r="A294" s="245">
        <f t="shared" si="14"/>
        <v>7</v>
      </c>
      <c r="B294" s="246">
        <v>2100201</v>
      </c>
      <c r="C294" s="246" t="s">
        <v>363</v>
      </c>
      <c r="D294" s="247">
        <v>80</v>
      </c>
      <c r="E294" s="248">
        <v>80</v>
      </c>
      <c r="F294" s="249">
        <f>_xlfn.XLOOKUP(B294,'[3]L02'!$A:$A,'[3]L02'!$C:$C,0)</f>
        <v>9</v>
      </c>
      <c r="G294" s="226"/>
      <c r="I294" s="76">
        <f>_xlfn.XLOOKUP(B294,'3、一般公共预算支出决算表 '!B:B,'3、一般公共预算支出决算表 '!D:D,0)</f>
        <v>80</v>
      </c>
      <c r="J294" s="76">
        <f t="shared" si="13"/>
        <v>0</v>
      </c>
    </row>
    <row r="295" s="76" customFormat="1" spans="1:10">
      <c r="A295" s="245">
        <f t="shared" si="14"/>
        <v>7</v>
      </c>
      <c r="B295" s="246">
        <v>2100202</v>
      </c>
      <c r="C295" s="246" t="s">
        <v>364</v>
      </c>
      <c r="D295" s="247">
        <v>0</v>
      </c>
      <c r="E295" s="248">
        <v>0</v>
      </c>
      <c r="F295" s="249">
        <f>_xlfn.XLOOKUP(B295,'[3]L02'!$A:$A,'[3]L02'!$C:$C,0)</f>
        <v>18</v>
      </c>
      <c r="G295" s="226"/>
      <c r="I295" s="76">
        <f>_xlfn.XLOOKUP(B295,'3、一般公共预算支出决算表 '!B:B,'3、一般公共预算支出决算表 '!D:D,0)</f>
        <v>0</v>
      </c>
      <c r="J295" s="76">
        <f t="shared" si="13"/>
        <v>0</v>
      </c>
    </row>
    <row r="296" s="76" customFormat="1" spans="1:10">
      <c r="A296" s="245">
        <f t="shared" si="14"/>
        <v>7</v>
      </c>
      <c r="B296" s="246">
        <v>2100206</v>
      </c>
      <c r="C296" s="246" t="s">
        <v>365</v>
      </c>
      <c r="D296" s="247">
        <v>2121.14</v>
      </c>
      <c r="E296" s="248">
        <v>2062.73</v>
      </c>
      <c r="F296" s="249">
        <f>_xlfn.XLOOKUP(B296,'[3]L02'!$A:$A,'[3]L02'!$C:$C,0)</f>
        <v>1462</v>
      </c>
      <c r="G296" s="226"/>
      <c r="I296" s="76">
        <f>_xlfn.XLOOKUP(B296,'3、一般公共预算支出决算表 '!B:B,'3、一般公共预算支出决算表 '!D:D,0)</f>
        <v>2121.14</v>
      </c>
      <c r="J296" s="76">
        <f t="shared" si="13"/>
        <v>0</v>
      </c>
    </row>
    <row r="297" s="76" customFormat="1" spans="1:10">
      <c r="A297" s="245">
        <f t="shared" si="14"/>
        <v>7</v>
      </c>
      <c r="B297" s="246">
        <v>2100299</v>
      </c>
      <c r="C297" s="246" t="s">
        <v>366</v>
      </c>
      <c r="D297" s="247">
        <v>3359.06</v>
      </c>
      <c r="E297" s="248">
        <v>3187.48</v>
      </c>
      <c r="F297" s="249">
        <f>_xlfn.XLOOKUP(B297,'[3]L02'!$A:$A,'[3]L02'!$C:$C,0)</f>
        <v>956</v>
      </c>
      <c r="G297" s="226"/>
      <c r="I297" s="76">
        <f>_xlfn.XLOOKUP(B297,'3、一般公共预算支出决算表 '!B:B,'3、一般公共预算支出决算表 '!D:D,0)</f>
        <v>3359.06</v>
      </c>
      <c r="J297" s="76">
        <f t="shared" si="13"/>
        <v>0</v>
      </c>
    </row>
    <row r="298" s="76" customFormat="1" spans="1:10">
      <c r="A298" s="245">
        <f t="shared" si="14"/>
        <v>5</v>
      </c>
      <c r="B298" s="246">
        <v>21003</v>
      </c>
      <c r="C298" s="250" t="s">
        <v>367</v>
      </c>
      <c r="D298" s="247">
        <v>7480.61</v>
      </c>
      <c r="E298" s="248">
        <v>6608.58</v>
      </c>
      <c r="F298" s="249">
        <f>_xlfn.XLOOKUP(B298,'[3]L02'!$A:$A,'[3]L02'!$C:$C,0)</f>
        <v>6705</v>
      </c>
      <c r="G298" s="226"/>
      <c r="I298" s="76">
        <f>_xlfn.XLOOKUP(B298,'3、一般公共预算支出决算表 '!B:B,'3、一般公共预算支出决算表 '!D:D,0)</f>
        <v>7480.61</v>
      </c>
      <c r="J298" s="76">
        <f t="shared" si="13"/>
        <v>0</v>
      </c>
    </row>
    <row r="299" s="76" customFormat="1" spans="1:10">
      <c r="A299" s="245">
        <f t="shared" si="14"/>
        <v>7</v>
      </c>
      <c r="B299" s="246">
        <v>2100302</v>
      </c>
      <c r="C299" s="246" t="s">
        <v>368</v>
      </c>
      <c r="D299" s="247">
        <v>7099</v>
      </c>
      <c r="E299" s="248">
        <v>6350</v>
      </c>
      <c r="F299" s="249">
        <f>_xlfn.XLOOKUP(B299,'[3]L02'!$A:$A,'[3]L02'!$C:$C,0)</f>
        <v>5617</v>
      </c>
      <c r="G299" s="226"/>
      <c r="I299" s="76">
        <f>_xlfn.XLOOKUP(B299,'3、一般公共预算支出决算表 '!B:B,'3、一般公共预算支出决算表 '!D:D,0)</f>
        <v>7099</v>
      </c>
      <c r="J299" s="76">
        <f t="shared" si="13"/>
        <v>0</v>
      </c>
    </row>
    <row r="300" s="76" customFormat="1" spans="1:10">
      <c r="A300" s="245">
        <f t="shared" si="14"/>
        <v>7</v>
      </c>
      <c r="B300" s="246">
        <v>2100399</v>
      </c>
      <c r="C300" s="246" t="s">
        <v>369</v>
      </c>
      <c r="D300" s="247">
        <v>381.61</v>
      </c>
      <c r="E300" s="248">
        <v>258.58</v>
      </c>
      <c r="F300" s="249">
        <f>_xlfn.XLOOKUP(B300,'[3]L02'!$A:$A,'[3]L02'!$C:$C,0)</f>
        <v>1088</v>
      </c>
      <c r="G300" s="226"/>
      <c r="I300" s="76">
        <f>_xlfn.XLOOKUP(B300,'3、一般公共预算支出决算表 '!B:B,'3、一般公共预算支出决算表 '!D:D,0)</f>
        <v>381.61</v>
      </c>
      <c r="J300" s="76">
        <f t="shared" si="13"/>
        <v>0</v>
      </c>
    </row>
    <row r="301" s="76" customFormat="1" spans="1:10">
      <c r="A301" s="245">
        <f t="shared" si="14"/>
        <v>5</v>
      </c>
      <c r="B301" s="246">
        <v>21004</v>
      </c>
      <c r="C301" s="250" t="s">
        <v>370</v>
      </c>
      <c r="D301" s="247">
        <v>10735</v>
      </c>
      <c r="E301" s="248">
        <f>12368.08+618</f>
        <v>12986.08</v>
      </c>
      <c r="F301" s="249">
        <f>_xlfn.XLOOKUP(B301,'[3]L02'!$A:$A,'[3]L02'!$C:$C,0)</f>
        <v>13465</v>
      </c>
      <c r="G301" s="226"/>
      <c r="I301" s="76">
        <f>_xlfn.XLOOKUP(B301,'3、一般公共预算支出决算表 '!B:B,'3、一般公共预算支出决算表 '!D:D,0)</f>
        <v>10735</v>
      </c>
      <c r="J301" s="76">
        <f t="shared" si="13"/>
        <v>0</v>
      </c>
    </row>
    <row r="302" s="76" customFormat="1" spans="1:10">
      <c r="A302" s="245">
        <f t="shared" si="14"/>
        <v>7</v>
      </c>
      <c r="B302" s="246">
        <v>2100401</v>
      </c>
      <c r="C302" s="246" t="s">
        <v>371</v>
      </c>
      <c r="D302" s="247">
        <v>0</v>
      </c>
      <c r="E302" s="248">
        <v>0</v>
      </c>
      <c r="F302" s="249">
        <f>_xlfn.XLOOKUP(B302,'[3]L02'!$A:$A,'[3]L02'!$C:$C,0)</f>
        <v>1314</v>
      </c>
      <c r="G302" s="226"/>
      <c r="I302" s="76">
        <f>_xlfn.XLOOKUP(B302,'3、一般公共预算支出决算表 '!B:B,'3、一般公共预算支出决算表 '!D:D,0)</f>
        <v>0</v>
      </c>
      <c r="J302" s="76">
        <f t="shared" si="13"/>
        <v>0</v>
      </c>
    </row>
    <row r="303" s="76" customFormat="1" spans="1:10">
      <c r="A303" s="245">
        <f t="shared" si="14"/>
        <v>7</v>
      </c>
      <c r="B303" s="246">
        <v>2100408</v>
      </c>
      <c r="C303" s="246" t="s">
        <v>372</v>
      </c>
      <c r="D303" s="247">
        <v>10235</v>
      </c>
      <c r="E303" s="248">
        <v>7435</v>
      </c>
      <c r="F303" s="249">
        <f>_xlfn.XLOOKUP(B303,'[3]L02'!$A:$A,'[3]L02'!$C:$C,0)</f>
        <v>6959</v>
      </c>
      <c r="G303" s="226"/>
      <c r="I303" s="76">
        <f>_xlfn.XLOOKUP(B303,'3、一般公共预算支出决算表 '!B:B,'3、一般公共预算支出决算表 '!D:D,0)</f>
        <v>10235</v>
      </c>
      <c r="J303" s="76">
        <f t="shared" si="13"/>
        <v>0</v>
      </c>
    </row>
    <row r="304" s="76" customFormat="1" spans="1:10">
      <c r="A304" s="245">
        <f t="shared" si="14"/>
        <v>7</v>
      </c>
      <c r="B304" s="246">
        <v>2100409</v>
      </c>
      <c r="C304" s="246" t="s">
        <v>373</v>
      </c>
      <c r="D304" s="247">
        <v>0</v>
      </c>
      <c r="E304" s="248">
        <f>3000+618</f>
        <v>3618</v>
      </c>
      <c r="F304" s="249">
        <f>_xlfn.XLOOKUP(B304,'[3]L02'!$A:$A,'[3]L02'!$C:$C,0)</f>
        <v>4847</v>
      </c>
      <c r="G304" s="226"/>
      <c r="I304" s="76">
        <f>_xlfn.XLOOKUP(B304,'3、一般公共预算支出决算表 '!B:B,'3、一般公共预算支出决算表 '!D:D,0)</f>
        <v>0</v>
      </c>
      <c r="J304" s="76">
        <f t="shared" si="13"/>
        <v>0</v>
      </c>
    </row>
    <row r="305" s="76" customFormat="1" spans="1:10">
      <c r="A305" s="245">
        <f t="shared" si="14"/>
        <v>7</v>
      </c>
      <c r="B305" s="246">
        <v>2100410</v>
      </c>
      <c r="C305" s="246" t="s">
        <v>374</v>
      </c>
      <c r="D305" s="247">
        <v>0</v>
      </c>
      <c r="E305" s="248">
        <v>0</v>
      </c>
      <c r="F305" s="249">
        <f>_xlfn.XLOOKUP(B305,'[3]L02'!$A:$A,'[3]L02'!$C:$C,0)</f>
        <v>4</v>
      </c>
      <c r="G305" s="226"/>
      <c r="I305" s="76">
        <f>_xlfn.XLOOKUP(B305,'3、一般公共预算支出决算表 '!B:B,'3、一般公共预算支出决算表 '!D:D,0)</f>
        <v>0</v>
      </c>
      <c r="J305" s="76">
        <f t="shared" si="13"/>
        <v>0</v>
      </c>
    </row>
    <row r="306" s="76" customFormat="1" spans="1:10">
      <c r="A306" s="245">
        <f t="shared" si="14"/>
        <v>7</v>
      </c>
      <c r="B306" s="246">
        <v>2100499</v>
      </c>
      <c r="C306" s="246" t="s">
        <v>375</v>
      </c>
      <c r="D306" s="247">
        <v>500</v>
      </c>
      <c r="E306" s="248">
        <v>1933.08</v>
      </c>
      <c r="F306" s="249">
        <f>_xlfn.XLOOKUP(B306,'[3]L02'!$A:$A,'[3]L02'!$C:$C,0)</f>
        <v>319</v>
      </c>
      <c r="G306" s="226"/>
      <c r="I306" s="76">
        <f>_xlfn.XLOOKUP(B306,'3、一般公共预算支出决算表 '!B:B,'3、一般公共预算支出决算表 '!D:D,0)</f>
        <v>500</v>
      </c>
      <c r="J306" s="76">
        <f t="shared" si="13"/>
        <v>0</v>
      </c>
    </row>
    <row r="307" s="76" customFormat="1" spans="1:10">
      <c r="A307" s="245">
        <f t="shared" si="14"/>
        <v>5</v>
      </c>
      <c r="B307" s="246">
        <v>21006</v>
      </c>
      <c r="C307" s="250" t="s">
        <v>376</v>
      </c>
      <c r="D307" s="247">
        <v>0</v>
      </c>
      <c r="E307" s="248">
        <v>0</v>
      </c>
      <c r="F307" s="249">
        <f>_xlfn.XLOOKUP(B307,'[3]L02'!$A:$A,'[3]L02'!$C:$C,0)</f>
        <v>0</v>
      </c>
      <c r="G307" s="226"/>
      <c r="I307" s="76">
        <f>_xlfn.XLOOKUP(B307,'3、一般公共预算支出决算表 '!B:B,'3、一般公共预算支出决算表 '!D:D,0)</f>
        <v>0</v>
      </c>
      <c r="J307" s="76">
        <f t="shared" si="13"/>
        <v>0</v>
      </c>
    </row>
    <row r="308" s="76" customFormat="1" spans="1:10">
      <c r="A308" s="245">
        <f t="shared" si="14"/>
        <v>7</v>
      </c>
      <c r="B308" s="246">
        <v>2100601</v>
      </c>
      <c r="C308" s="246" t="s">
        <v>377</v>
      </c>
      <c r="D308" s="247">
        <v>0</v>
      </c>
      <c r="E308" s="248">
        <v>0</v>
      </c>
      <c r="F308" s="249">
        <f>_xlfn.XLOOKUP(B308,'[3]L02'!$A:$A,'[3]L02'!$C:$C,0)</f>
        <v>0</v>
      </c>
      <c r="G308" s="226"/>
      <c r="I308" s="76">
        <f>_xlfn.XLOOKUP(B308,'3、一般公共预算支出决算表 '!B:B,'3、一般公共预算支出决算表 '!D:D,0)</f>
        <v>0</v>
      </c>
      <c r="J308" s="76">
        <f t="shared" si="13"/>
        <v>0</v>
      </c>
    </row>
    <row r="309" s="76" customFormat="1" spans="1:10">
      <c r="A309" s="245">
        <f t="shared" si="14"/>
        <v>5</v>
      </c>
      <c r="B309" s="246">
        <v>21007</v>
      </c>
      <c r="C309" s="250" t="s">
        <v>378</v>
      </c>
      <c r="D309" s="247">
        <v>3570.2</v>
      </c>
      <c r="E309" s="248">
        <v>2222.09</v>
      </c>
      <c r="F309" s="249">
        <f>_xlfn.XLOOKUP(B309,'[3]L02'!$A:$A,'[3]L02'!$C:$C,0)</f>
        <v>2946</v>
      </c>
      <c r="G309" s="226"/>
      <c r="I309" s="76">
        <f>_xlfn.XLOOKUP(B309,'3、一般公共预算支出决算表 '!B:B,'3、一般公共预算支出决算表 '!D:D,0)</f>
        <v>3570.2</v>
      </c>
      <c r="J309" s="76">
        <f t="shared" si="13"/>
        <v>0</v>
      </c>
    </row>
    <row r="310" s="76" customFormat="1" spans="1:10">
      <c r="A310" s="245">
        <f t="shared" si="14"/>
        <v>7</v>
      </c>
      <c r="B310" s="246">
        <v>2100716</v>
      </c>
      <c r="C310" s="246" t="s">
        <v>379</v>
      </c>
      <c r="D310" s="247">
        <v>0</v>
      </c>
      <c r="E310" s="248">
        <v>0</v>
      </c>
      <c r="F310" s="249">
        <f>_xlfn.XLOOKUP(B310,'[3]L02'!$A:$A,'[3]L02'!$C:$C,0)</f>
        <v>0</v>
      </c>
      <c r="G310" s="226"/>
      <c r="I310" s="76">
        <f>_xlfn.XLOOKUP(B310,'3、一般公共预算支出决算表 '!B:B,'3、一般公共预算支出决算表 '!D:D,0)</f>
        <v>0</v>
      </c>
      <c r="J310" s="76">
        <f t="shared" si="13"/>
        <v>0</v>
      </c>
    </row>
    <row r="311" s="76" customFormat="1" spans="1:10">
      <c r="A311" s="245">
        <f t="shared" si="14"/>
        <v>7</v>
      </c>
      <c r="B311" s="246">
        <v>2100717</v>
      </c>
      <c r="C311" s="246" t="s">
        <v>380</v>
      </c>
      <c r="D311" s="247">
        <v>3570.2</v>
      </c>
      <c r="E311" s="248">
        <v>2222.09</v>
      </c>
      <c r="F311" s="249">
        <f>_xlfn.XLOOKUP(B311,'[3]L02'!$A:$A,'[3]L02'!$C:$C,0)</f>
        <v>2754</v>
      </c>
      <c r="G311" s="226"/>
      <c r="I311" s="76">
        <f>_xlfn.XLOOKUP(B311,'3、一般公共预算支出决算表 '!B:B,'3、一般公共预算支出决算表 '!D:D,0)</f>
        <v>3570.2</v>
      </c>
      <c r="J311" s="76">
        <f t="shared" si="13"/>
        <v>0</v>
      </c>
    </row>
    <row r="312" s="76" customFormat="1" spans="1:10">
      <c r="A312" s="245">
        <f t="shared" si="14"/>
        <v>5</v>
      </c>
      <c r="B312" s="246">
        <v>21011</v>
      </c>
      <c r="C312" s="250" t="s">
        <v>381</v>
      </c>
      <c r="D312" s="247">
        <v>0</v>
      </c>
      <c r="E312" s="248">
        <v>0</v>
      </c>
      <c r="F312" s="249">
        <f>_xlfn.XLOOKUP(B312,'[3]L02'!$A:$A,'[3]L02'!$C:$C,0)</f>
        <v>9001</v>
      </c>
      <c r="G312" s="226"/>
      <c r="I312" s="76">
        <f>_xlfn.XLOOKUP(B312,'3、一般公共预算支出决算表 '!B:B,'3、一般公共预算支出决算表 '!D:D,0)</f>
        <v>0</v>
      </c>
      <c r="J312" s="76">
        <f t="shared" si="13"/>
        <v>0</v>
      </c>
    </row>
    <row r="313" s="76" customFormat="1" spans="1:10">
      <c r="A313" s="245">
        <f t="shared" si="14"/>
        <v>7</v>
      </c>
      <c r="B313" s="246">
        <v>2101101</v>
      </c>
      <c r="C313" s="246" t="s">
        <v>382</v>
      </c>
      <c r="D313" s="247">
        <v>0</v>
      </c>
      <c r="E313" s="248">
        <v>0</v>
      </c>
      <c r="F313" s="249">
        <f>_xlfn.XLOOKUP(B313,'[3]L02'!$A:$A,'[3]L02'!$C:$C,0)</f>
        <v>3153</v>
      </c>
      <c r="G313" s="226"/>
      <c r="I313" s="76">
        <f>_xlfn.XLOOKUP(B313,'3、一般公共预算支出决算表 '!B:B,'3、一般公共预算支出决算表 '!D:D,0)</f>
        <v>0</v>
      </c>
      <c r="J313" s="76">
        <f t="shared" si="13"/>
        <v>0</v>
      </c>
    </row>
    <row r="314" s="76" customFormat="1" spans="1:10">
      <c r="A314" s="245">
        <f t="shared" si="14"/>
        <v>7</v>
      </c>
      <c r="B314" s="246">
        <v>2101102</v>
      </c>
      <c r="C314" s="246" t="s">
        <v>383</v>
      </c>
      <c r="D314" s="247">
        <v>0</v>
      </c>
      <c r="E314" s="248">
        <v>0</v>
      </c>
      <c r="F314" s="249">
        <f>_xlfn.XLOOKUP(B314,'[3]L02'!$A:$A,'[3]L02'!$C:$C,0)</f>
        <v>5848</v>
      </c>
      <c r="G314" s="226"/>
      <c r="I314" s="76">
        <f>_xlfn.XLOOKUP(B314,'3、一般公共预算支出决算表 '!B:B,'3、一般公共预算支出决算表 '!D:D,0)</f>
        <v>0</v>
      </c>
      <c r="J314" s="76">
        <f t="shared" si="13"/>
        <v>0</v>
      </c>
    </row>
    <row r="315" s="76" customFormat="1" spans="1:10">
      <c r="A315" s="245">
        <f t="shared" si="14"/>
        <v>5</v>
      </c>
      <c r="B315" s="246">
        <v>21012</v>
      </c>
      <c r="C315" s="250" t="s">
        <v>384</v>
      </c>
      <c r="D315" s="247">
        <v>7610.8</v>
      </c>
      <c r="E315" s="248">
        <v>54845.4</v>
      </c>
      <c r="F315" s="249">
        <f>_xlfn.XLOOKUP(B315,'[3]L02'!$A:$A,'[3]L02'!$C:$C,0)</f>
        <v>2907</v>
      </c>
      <c r="G315" s="226"/>
      <c r="I315" s="76">
        <f>_xlfn.XLOOKUP(B315,'3、一般公共预算支出决算表 '!B:B,'3、一般公共预算支出决算表 '!D:D,0)</f>
        <v>7610.8</v>
      </c>
      <c r="J315" s="76">
        <f t="shared" si="13"/>
        <v>0</v>
      </c>
    </row>
    <row r="316" s="76" customFormat="1" spans="1:10">
      <c r="A316" s="245">
        <f t="shared" si="14"/>
        <v>7</v>
      </c>
      <c r="B316" s="246">
        <v>2101202</v>
      </c>
      <c r="C316" s="246" t="s">
        <v>385</v>
      </c>
      <c r="D316" s="247">
        <v>3296.4</v>
      </c>
      <c r="E316" s="248">
        <v>50087</v>
      </c>
      <c r="F316" s="249">
        <f>_xlfn.XLOOKUP(B316,'[3]L02'!$A:$A,'[3]L02'!$C:$C,0)</f>
        <v>2907</v>
      </c>
      <c r="G316" s="226"/>
      <c r="I316" s="76">
        <f>_xlfn.XLOOKUP(B316,'3、一般公共预算支出决算表 '!B:B,'3、一般公共预算支出决算表 '!D:D,0)</f>
        <v>3296.4</v>
      </c>
      <c r="J316" s="76">
        <f t="shared" si="13"/>
        <v>0</v>
      </c>
    </row>
    <row r="317" s="76" customFormat="1" spans="1:10">
      <c r="A317" s="245">
        <f t="shared" si="14"/>
        <v>7</v>
      </c>
      <c r="B317" s="246">
        <v>2101299</v>
      </c>
      <c r="C317" s="246" t="s">
        <v>386</v>
      </c>
      <c r="D317" s="247">
        <v>4314.4</v>
      </c>
      <c r="E317" s="248">
        <v>4758.4</v>
      </c>
      <c r="F317" s="249">
        <f>_xlfn.XLOOKUP(B317,'[3]L02'!$A:$A,'[3]L02'!$C:$C,0)</f>
        <v>0</v>
      </c>
      <c r="G317" s="226"/>
      <c r="I317" s="76">
        <f>_xlfn.XLOOKUP(B317,'3、一般公共预算支出决算表 '!B:B,'3、一般公共预算支出决算表 '!D:D,0)</f>
        <v>4314.4</v>
      </c>
      <c r="J317" s="76">
        <f t="shared" si="13"/>
        <v>0</v>
      </c>
    </row>
    <row r="318" s="76" customFormat="1" spans="1:10">
      <c r="A318" s="245">
        <f t="shared" si="14"/>
        <v>5</v>
      </c>
      <c r="B318" s="246">
        <v>21013</v>
      </c>
      <c r="C318" s="250" t="s">
        <v>387</v>
      </c>
      <c r="D318" s="247">
        <v>3556</v>
      </c>
      <c r="E318" s="248">
        <v>0</v>
      </c>
      <c r="F318" s="249">
        <f>_xlfn.XLOOKUP(B318,'[3]L02'!$A:$A,'[3]L02'!$C:$C,0)</f>
        <v>5946</v>
      </c>
      <c r="G318" s="226"/>
      <c r="I318" s="76">
        <f>_xlfn.XLOOKUP(B318,'3、一般公共预算支出决算表 '!B:B,'3、一般公共预算支出决算表 '!D:D,0)</f>
        <v>3556</v>
      </c>
      <c r="J318" s="76">
        <f t="shared" si="13"/>
        <v>0</v>
      </c>
    </row>
    <row r="319" s="76" customFormat="1" spans="1:10">
      <c r="A319" s="245">
        <f t="shared" si="14"/>
        <v>7</v>
      </c>
      <c r="B319" s="246">
        <v>2101301</v>
      </c>
      <c r="C319" s="246" t="s">
        <v>388</v>
      </c>
      <c r="D319" s="247">
        <v>3556</v>
      </c>
      <c r="E319" s="248">
        <v>0</v>
      </c>
      <c r="F319" s="249">
        <f>_xlfn.XLOOKUP(B319,'[3]L02'!$A:$A,'[3]L02'!$C:$C,0)</f>
        <v>5909</v>
      </c>
      <c r="G319" s="226"/>
      <c r="I319" s="76">
        <f>_xlfn.XLOOKUP(B319,'3、一般公共预算支出决算表 '!B:B,'3、一般公共预算支出决算表 '!D:D,0)</f>
        <v>3556</v>
      </c>
      <c r="J319" s="76">
        <f t="shared" si="13"/>
        <v>0</v>
      </c>
    </row>
    <row r="320" s="76" customFormat="1" spans="1:10">
      <c r="A320" s="245">
        <f t="shared" si="14"/>
        <v>7</v>
      </c>
      <c r="B320" s="246">
        <v>2101399</v>
      </c>
      <c r="C320" s="246" t="s">
        <v>389</v>
      </c>
      <c r="D320" s="247">
        <v>0</v>
      </c>
      <c r="E320" s="248">
        <v>0</v>
      </c>
      <c r="F320" s="249">
        <f>_xlfn.XLOOKUP(B320,'[3]L02'!$A:$A,'[3]L02'!$C:$C,0)</f>
        <v>37</v>
      </c>
      <c r="G320" s="226"/>
      <c r="I320" s="76">
        <f>_xlfn.XLOOKUP(B320,'3、一般公共预算支出决算表 '!B:B,'3、一般公共预算支出决算表 '!D:D,0)</f>
        <v>0</v>
      </c>
      <c r="J320" s="76">
        <f t="shared" si="13"/>
        <v>0</v>
      </c>
    </row>
    <row r="321" s="76" customFormat="1" spans="1:10">
      <c r="A321" s="245">
        <f t="shared" si="14"/>
        <v>5</v>
      </c>
      <c r="B321" s="246">
        <v>21014</v>
      </c>
      <c r="C321" s="250" t="s">
        <v>390</v>
      </c>
      <c r="D321" s="247">
        <v>599</v>
      </c>
      <c r="E321" s="248">
        <v>739</v>
      </c>
      <c r="F321" s="249">
        <f>_xlfn.XLOOKUP(B321,'[3]L02'!$A:$A,'[3]L02'!$C:$C,0)</f>
        <v>449</v>
      </c>
      <c r="G321" s="226"/>
      <c r="I321" s="76">
        <f>_xlfn.XLOOKUP(B321,'3、一般公共预算支出决算表 '!B:B,'3、一般公共预算支出决算表 '!D:D,0)</f>
        <v>599</v>
      </c>
      <c r="J321" s="76">
        <f t="shared" si="13"/>
        <v>0</v>
      </c>
    </row>
    <row r="322" s="76" customFormat="1" spans="1:10">
      <c r="A322" s="245">
        <f t="shared" si="14"/>
        <v>7</v>
      </c>
      <c r="B322" s="246">
        <v>2101401</v>
      </c>
      <c r="C322" s="246" t="s">
        <v>391</v>
      </c>
      <c r="D322" s="247">
        <v>599</v>
      </c>
      <c r="E322" s="248">
        <v>739</v>
      </c>
      <c r="F322" s="249">
        <f>_xlfn.XLOOKUP(B322,'[3]L02'!$A:$A,'[3]L02'!$C:$C,0)</f>
        <v>449</v>
      </c>
      <c r="G322" s="226"/>
      <c r="I322" s="76">
        <f>_xlfn.XLOOKUP(B322,'3、一般公共预算支出决算表 '!B:B,'3、一般公共预算支出决算表 '!D:D,0)</f>
        <v>599</v>
      </c>
      <c r="J322" s="76">
        <f t="shared" si="13"/>
        <v>0</v>
      </c>
    </row>
    <row r="323" s="76" customFormat="1" spans="1:10">
      <c r="A323" s="245">
        <f t="shared" si="14"/>
        <v>5</v>
      </c>
      <c r="B323" s="246">
        <v>21015</v>
      </c>
      <c r="C323" s="250" t="s">
        <v>392</v>
      </c>
      <c r="D323" s="247">
        <v>1575.24</v>
      </c>
      <c r="E323" s="248">
        <v>1434.88</v>
      </c>
      <c r="F323" s="249">
        <f>_xlfn.XLOOKUP(B323,'[3]L02'!$A:$A,'[3]L02'!$C:$C,0)</f>
        <v>1378</v>
      </c>
      <c r="G323" s="226"/>
      <c r="I323" s="76">
        <f>_xlfn.XLOOKUP(B323,'3、一般公共预算支出决算表 '!B:B,'3、一般公共预算支出决算表 '!D:D,0)</f>
        <v>1575.24</v>
      </c>
      <c r="J323" s="76">
        <f t="shared" si="13"/>
        <v>0</v>
      </c>
    </row>
    <row r="324" s="76" customFormat="1" spans="1:10">
      <c r="A324" s="245">
        <f t="shared" si="14"/>
        <v>7</v>
      </c>
      <c r="B324" s="246">
        <v>2101501</v>
      </c>
      <c r="C324" s="246" t="s">
        <v>145</v>
      </c>
      <c r="D324" s="247">
        <v>1212.24</v>
      </c>
      <c r="E324" s="248">
        <v>1071.88</v>
      </c>
      <c r="F324" s="249">
        <f>_xlfn.XLOOKUP(B324,'[3]L02'!$A:$A,'[3]L02'!$C:$C,0)</f>
        <v>840</v>
      </c>
      <c r="G324" s="226"/>
      <c r="I324" s="76">
        <f>_xlfn.XLOOKUP(B324,'3、一般公共预算支出决算表 '!B:B,'3、一般公共预算支出决算表 '!D:D,0)</f>
        <v>1212.24</v>
      </c>
      <c r="J324" s="76">
        <f t="shared" si="13"/>
        <v>0</v>
      </c>
    </row>
    <row r="325" s="76" customFormat="1" spans="1:10">
      <c r="A325" s="245">
        <f t="shared" si="14"/>
        <v>7</v>
      </c>
      <c r="B325" s="246">
        <v>2101502</v>
      </c>
      <c r="C325" s="246" t="s">
        <v>146</v>
      </c>
      <c r="D325" s="247">
        <v>363</v>
      </c>
      <c r="E325" s="248">
        <v>363</v>
      </c>
      <c r="F325" s="249">
        <f>_xlfn.XLOOKUP(B325,'[3]L02'!$A:$A,'[3]L02'!$C:$C,0)</f>
        <v>407</v>
      </c>
      <c r="G325" s="226"/>
      <c r="I325" s="76">
        <f>_xlfn.XLOOKUP(B325,'3、一般公共预算支出决算表 '!B:B,'3、一般公共预算支出决算表 '!D:D,0)</f>
        <v>363</v>
      </c>
      <c r="J325" s="76">
        <f t="shared" si="13"/>
        <v>0</v>
      </c>
    </row>
    <row r="326" s="76" customFormat="1" spans="1:10">
      <c r="A326" s="245">
        <f t="shared" si="14"/>
        <v>7</v>
      </c>
      <c r="B326" s="246">
        <v>2101505</v>
      </c>
      <c r="C326" s="246" t="s">
        <v>393</v>
      </c>
      <c r="D326" s="247">
        <v>0</v>
      </c>
      <c r="E326" s="248">
        <v>0</v>
      </c>
      <c r="F326" s="249">
        <f>_xlfn.XLOOKUP(B326,'[3]L02'!$A:$A,'[3]L02'!$C:$C,0)</f>
        <v>0</v>
      </c>
      <c r="G326" s="226"/>
      <c r="I326" s="76">
        <f>_xlfn.XLOOKUP(B326,'3、一般公共预算支出决算表 '!B:B,'3、一般公共预算支出决算表 '!D:D,0)</f>
        <v>0</v>
      </c>
      <c r="J326" s="76">
        <f t="shared" ref="J326:J389" si="15">D326-I326</f>
        <v>0</v>
      </c>
    </row>
    <row r="327" s="76" customFormat="1" spans="1:10">
      <c r="A327" s="245">
        <f t="shared" si="14"/>
        <v>7</v>
      </c>
      <c r="B327" s="246">
        <v>2101599</v>
      </c>
      <c r="C327" s="246" t="s">
        <v>394</v>
      </c>
      <c r="D327" s="247">
        <v>0</v>
      </c>
      <c r="E327" s="248">
        <v>0</v>
      </c>
      <c r="F327" s="249">
        <f>_xlfn.XLOOKUP(B327,'[3]L02'!$A:$A,'[3]L02'!$C:$C,0)</f>
        <v>131</v>
      </c>
      <c r="G327" s="226"/>
      <c r="I327" s="76">
        <f>_xlfn.XLOOKUP(B327,'3、一般公共预算支出决算表 '!B:B,'3、一般公共预算支出决算表 '!D:D,0)</f>
        <v>0</v>
      </c>
      <c r="J327" s="76">
        <f t="shared" si="15"/>
        <v>0</v>
      </c>
    </row>
    <row r="328" s="76" customFormat="1" spans="1:10">
      <c r="A328" s="245">
        <f t="shared" si="14"/>
        <v>5</v>
      </c>
      <c r="B328" s="246">
        <v>21099</v>
      </c>
      <c r="C328" s="250" t="s">
        <v>395</v>
      </c>
      <c r="D328" s="247">
        <v>2150</v>
      </c>
      <c r="E328" s="248">
        <v>0</v>
      </c>
      <c r="F328" s="249">
        <f>_xlfn.XLOOKUP(B328,'[3]L02'!$A:$A,'[3]L02'!$C:$C,0)</f>
        <v>3011</v>
      </c>
      <c r="G328" s="226"/>
      <c r="I328" s="76">
        <f>_xlfn.XLOOKUP(B328,'3、一般公共预算支出决算表 '!B:B,'3、一般公共预算支出决算表 '!D:D,0)</f>
        <v>2150</v>
      </c>
      <c r="J328" s="76">
        <f t="shared" si="15"/>
        <v>0</v>
      </c>
    </row>
    <row r="329" s="76" customFormat="1" spans="1:10">
      <c r="A329" s="245">
        <f t="shared" si="14"/>
        <v>7</v>
      </c>
      <c r="B329" s="246">
        <v>2109999</v>
      </c>
      <c r="C329" s="246" t="s">
        <v>396</v>
      </c>
      <c r="D329" s="247">
        <v>2150</v>
      </c>
      <c r="E329" s="248">
        <v>0</v>
      </c>
      <c r="F329" s="249">
        <f>_xlfn.XLOOKUP(B329,'[3]L02'!$A:$A,'[3]L02'!$C:$C,0)</f>
        <v>3011</v>
      </c>
      <c r="G329" s="226"/>
      <c r="I329" s="76">
        <f>_xlfn.XLOOKUP(B329,'3、一般公共预算支出决算表 '!B:B,'3、一般公共预算支出决算表 '!D:D,0)</f>
        <v>2150</v>
      </c>
      <c r="J329" s="76">
        <f t="shared" si="15"/>
        <v>0</v>
      </c>
    </row>
    <row r="330" s="76" customFormat="1" spans="1:10">
      <c r="A330" s="245">
        <f t="shared" si="14"/>
        <v>3</v>
      </c>
      <c r="B330" s="246">
        <v>211</v>
      </c>
      <c r="C330" s="233" t="s">
        <v>397</v>
      </c>
      <c r="D330" s="247">
        <v>10821.37</v>
      </c>
      <c r="E330" s="248">
        <v>10283.58</v>
      </c>
      <c r="F330" s="249">
        <f>_xlfn.XLOOKUP(B330,'[3]L02'!$A:$A,'[3]L02'!$C:$C,0)</f>
        <v>8294</v>
      </c>
      <c r="G330" s="226"/>
      <c r="I330" s="76">
        <f>_xlfn.XLOOKUP(B330,'3、一般公共预算支出决算表 '!B:B,'3、一般公共预算支出决算表 '!D:D,0)</f>
        <v>10821.37</v>
      </c>
      <c r="J330" s="76">
        <f t="shared" si="15"/>
        <v>0</v>
      </c>
    </row>
    <row r="331" s="76" customFormat="1" spans="1:10">
      <c r="A331" s="245">
        <f t="shared" ref="A331:A377" si="16">LEN(B331)</f>
        <v>5</v>
      </c>
      <c r="B331" s="246">
        <v>21101</v>
      </c>
      <c r="C331" s="250" t="s">
        <v>398</v>
      </c>
      <c r="D331" s="247">
        <v>0</v>
      </c>
      <c r="E331" s="248">
        <v>0</v>
      </c>
      <c r="F331" s="249">
        <f>_xlfn.XLOOKUP(B331,'[3]L02'!$A:$A,'[3]L02'!$C:$C,0)</f>
        <v>0</v>
      </c>
      <c r="G331" s="226"/>
      <c r="I331" s="76">
        <f>_xlfn.XLOOKUP(B331,'3、一般公共预算支出决算表 '!B:B,'3、一般公共预算支出决算表 '!D:D,0)</f>
        <v>0</v>
      </c>
      <c r="J331" s="76">
        <f t="shared" si="15"/>
        <v>0</v>
      </c>
    </row>
    <row r="332" s="76" customFormat="1" spans="1:10">
      <c r="A332" s="245">
        <f t="shared" si="16"/>
        <v>7</v>
      </c>
      <c r="B332" s="246">
        <v>2110101</v>
      </c>
      <c r="C332" s="246" t="s">
        <v>145</v>
      </c>
      <c r="D332" s="247">
        <v>0</v>
      </c>
      <c r="E332" s="248">
        <v>0</v>
      </c>
      <c r="F332" s="249">
        <f>_xlfn.XLOOKUP(B332,'[3]L02'!$A:$A,'[3]L02'!$C:$C,0)</f>
        <v>0</v>
      </c>
      <c r="G332" s="226"/>
      <c r="I332" s="76">
        <f>_xlfn.XLOOKUP(B332,'3、一般公共预算支出决算表 '!B:B,'3、一般公共预算支出决算表 '!D:D,0)</f>
        <v>0</v>
      </c>
      <c r="J332" s="76">
        <f t="shared" si="15"/>
        <v>0</v>
      </c>
    </row>
    <row r="333" s="76" customFormat="1" spans="1:10">
      <c r="A333" s="245">
        <f t="shared" si="16"/>
        <v>7</v>
      </c>
      <c r="B333" s="246">
        <v>2110102</v>
      </c>
      <c r="C333" s="246" t="s">
        <v>146</v>
      </c>
      <c r="D333" s="247">
        <v>0</v>
      </c>
      <c r="E333" s="248">
        <v>0</v>
      </c>
      <c r="F333" s="249">
        <f>_xlfn.XLOOKUP(B333,'[3]L02'!$A:$A,'[3]L02'!$C:$C,0)</f>
        <v>0</v>
      </c>
      <c r="G333" s="226"/>
      <c r="I333" s="76">
        <f>_xlfn.XLOOKUP(B333,'3、一般公共预算支出决算表 '!B:B,'3、一般公共预算支出决算表 '!D:D,0)</f>
        <v>0</v>
      </c>
      <c r="J333" s="76">
        <f t="shared" si="15"/>
        <v>0</v>
      </c>
    </row>
    <row r="334" s="76" customFormat="1" spans="1:10">
      <c r="A334" s="245">
        <f t="shared" si="16"/>
        <v>7</v>
      </c>
      <c r="B334" s="246">
        <v>2110199</v>
      </c>
      <c r="C334" s="246" t="s">
        <v>399</v>
      </c>
      <c r="D334" s="247">
        <v>0</v>
      </c>
      <c r="E334" s="248">
        <v>0</v>
      </c>
      <c r="F334" s="249">
        <f>_xlfn.XLOOKUP(B334,'[3]L02'!$A:$A,'[3]L02'!$C:$C,0)</f>
        <v>0</v>
      </c>
      <c r="G334" s="226"/>
      <c r="I334" s="76">
        <f>_xlfn.XLOOKUP(B334,'3、一般公共预算支出决算表 '!B:B,'3、一般公共预算支出决算表 '!D:D,0)</f>
        <v>0</v>
      </c>
      <c r="J334" s="76">
        <f t="shared" si="15"/>
        <v>0</v>
      </c>
    </row>
    <row r="335" s="76" customFormat="1" spans="1:10">
      <c r="A335" s="245">
        <f t="shared" si="16"/>
        <v>5</v>
      </c>
      <c r="B335" s="246">
        <v>21103</v>
      </c>
      <c r="C335" s="250" t="s">
        <v>400</v>
      </c>
      <c r="D335" s="247">
        <v>10230</v>
      </c>
      <c r="E335" s="248">
        <v>10283.58</v>
      </c>
      <c r="F335" s="249">
        <f>_xlfn.XLOOKUP(B335,'[3]L02'!$A:$A,'[3]L02'!$C:$C,0)</f>
        <v>7182</v>
      </c>
      <c r="G335" s="226"/>
      <c r="I335" s="76">
        <f>_xlfn.XLOOKUP(B335,'3、一般公共预算支出决算表 '!B:B,'3、一般公共预算支出决算表 '!D:D,0)</f>
        <v>10230</v>
      </c>
      <c r="J335" s="76">
        <f t="shared" si="15"/>
        <v>0</v>
      </c>
    </row>
    <row r="336" s="76" customFormat="1" spans="1:10">
      <c r="A336" s="245">
        <f t="shared" si="16"/>
        <v>7</v>
      </c>
      <c r="B336" s="246">
        <v>2110301</v>
      </c>
      <c r="C336" s="246" t="s">
        <v>401</v>
      </c>
      <c r="D336" s="247">
        <v>0</v>
      </c>
      <c r="E336" s="248">
        <v>0</v>
      </c>
      <c r="F336" s="249">
        <f>_xlfn.XLOOKUP(B336,'[3]L02'!$A:$A,'[3]L02'!$C:$C,0)</f>
        <v>1000</v>
      </c>
      <c r="G336" s="226"/>
      <c r="I336" s="76">
        <f>_xlfn.XLOOKUP(B336,'3、一般公共预算支出决算表 '!B:B,'3、一般公共预算支出决算表 '!D:D,0)</f>
        <v>0</v>
      </c>
      <c r="J336" s="76">
        <f t="shared" si="15"/>
        <v>0</v>
      </c>
    </row>
    <row r="337" s="76" customFormat="1" spans="1:10">
      <c r="A337" s="245">
        <f t="shared" si="16"/>
        <v>7</v>
      </c>
      <c r="B337" s="246">
        <v>2110302</v>
      </c>
      <c r="C337" s="246" t="s">
        <v>402</v>
      </c>
      <c r="D337" s="247">
        <v>2230</v>
      </c>
      <c r="E337" s="248">
        <v>2550</v>
      </c>
      <c r="F337" s="249">
        <f>_xlfn.XLOOKUP(B337,'[3]L02'!$A:$A,'[3]L02'!$C:$C,0)</f>
        <v>5693</v>
      </c>
      <c r="G337" s="226"/>
      <c r="I337" s="76">
        <f>_xlfn.XLOOKUP(B337,'3、一般公共预算支出决算表 '!B:B,'3、一般公共预算支出决算表 '!D:D,0)</f>
        <v>2230</v>
      </c>
      <c r="J337" s="76">
        <f t="shared" si="15"/>
        <v>0</v>
      </c>
    </row>
    <row r="338" s="76" customFormat="1" spans="1:10">
      <c r="A338" s="245">
        <f t="shared" si="16"/>
        <v>7</v>
      </c>
      <c r="B338" s="246">
        <v>2110304</v>
      </c>
      <c r="C338" s="246" t="s">
        <v>403</v>
      </c>
      <c r="D338" s="247">
        <v>0</v>
      </c>
      <c r="E338" s="248">
        <v>0</v>
      </c>
      <c r="F338" s="249">
        <f>_xlfn.XLOOKUP(B338,'[3]L02'!$A:$A,'[3]L02'!$C:$C,0)</f>
        <v>489</v>
      </c>
      <c r="G338" s="226"/>
      <c r="I338" s="76">
        <f>_xlfn.XLOOKUP(B338,'3、一般公共预算支出决算表 '!B:B,'3、一般公共预算支出决算表 '!D:D,0)</f>
        <v>0</v>
      </c>
      <c r="J338" s="76">
        <f t="shared" si="15"/>
        <v>0</v>
      </c>
    </row>
    <row r="339" s="76" customFormat="1" spans="1:10">
      <c r="A339" s="245">
        <f t="shared" si="16"/>
        <v>7</v>
      </c>
      <c r="B339" s="246">
        <v>2110399</v>
      </c>
      <c r="C339" s="246" t="s">
        <v>404</v>
      </c>
      <c r="D339" s="247">
        <v>8000</v>
      </c>
      <c r="E339" s="248">
        <v>7733.58</v>
      </c>
      <c r="F339" s="249">
        <f>_xlfn.XLOOKUP(B339,'[3]L02'!$A:$A,'[3]L02'!$C:$C,0)</f>
        <v>0</v>
      </c>
      <c r="G339" s="226"/>
      <c r="I339" s="76">
        <f>_xlfn.XLOOKUP(B339,'3、一般公共预算支出决算表 '!B:B,'3、一般公共预算支出决算表 '!D:D,0)</f>
        <v>8000</v>
      </c>
      <c r="J339" s="76">
        <f t="shared" si="15"/>
        <v>0</v>
      </c>
    </row>
    <row r="340" s="76" customFormat="1" spans="1:10">
      <c r="A340" s="245">
        <f t="shared" si="16"/>
        <v>5</v>
      </c>
      <c r="B340" s="246">
        <v>21104</v>
      </c>
      <c r="C340" s="250" t="s">
        <v>405</v>
      </c>
      <c r="D340" s="247">
        <v>535</v>
      </c>
      <c r="E340" s="248">
        <v>0</v>
      </c>
      <c r="F340" s="249">
        <f>_xlfn.XLOOKUP(B340,'[3]L02'!$A:$A,'[3]L02'!$C:$C,0)</f>
        <v>999</v>
      </c>
      <c r="G340" s="226"/>
      <c r="I340" s="76">
        <f>_xlfn.XLOOKUP(B340,'3、一般公共预算支出决算表 '!B:B,'3、一般公共预算支出决算表 '!D:D,0)</f>
        <v>535</v>
      </c>
      <c r="J340" s="76">
        <f t="shared" si="15"/>
        <v>0</v>
      </c>
    </row>
    <row r="341" s="76" customFormat="1" spans="1:10">
      <c r="A341" s="245">
        <f t="shared" si="16"/>
        <v>7</v>
      </c>
      <c r="B341" s="246">
        <v>2110402</v>
      </c>
      <c r="C341" s="246" t="s">
        <v>406</v>
      </c>
      <c r="D341" s="247">
        <v>480</v>
      </c>
      <c r="E341" s="248">
        <v>0</v>
      </c>
      <c r="F341" s="249">
        <f>_xlfn.XLOOKUP(B341,'[3]L02'!$A:$A,'[3]L02'!$C:$C,0)</f>
        <v>30</v>
      </c>
      <c r="G341" s="226"/>
      <c r="I341" s="76">
        <f>_xlfn.XLOOKUP(B341,'3、一般公共预算支出决算表 '!B:B,'3、一般公共预算支出决算表 '!D:D,0)</f>
        <v>480</v>
      </c>
      <c r="J341" s="76">
        <f t="shared" si="15"/>
        <v>0</v>
      </c>
    </row>
    <row r="342" s="76" customFormat="1" spans="1:10">
      <c r="A342" s="245">
        <f t="shared" si="16"/>
        <v>7</v>
      </c>
      <c r="B342" s="246">
        <v>2110406</v>
      </c>
      <c r="C342" s="254" t="s">
        <v>407</v>
      </c>
      <c r="D342" s="247">
        <v>0</v>
      </c>
      <c r="E342" s="248"/>
      <c r="F342" s="249">
        <f>_xlfn.XLOOKUP(B342,'[3]L02'!$A:$A,'[3]L02'!$C:$C,0)</f>
        <v>8</v>
      </c>
      <c r="G342" s="226"/>
      <c r="I342" s="76">
        <f>_xlfn.XLOOKUP(B342,'3、一般公共预算支出决算表 '!B:B,'3、一般公共预算支出决算表 '!D:D,0)</f>
        <v>0</v>
      </c>
      <c r="J342" s="76">
        <f t="shared" si="15"/>
        <v>0</v>
      </c>
    </row>
    <row r="343" s="76" customFormat="1" spans="1:10">
      <c r="A343" s="245">
        <f t="shared" si="16"/>
        <v>7</v>
      </c>
      <c r="B343" s="246">
        <v>2110499</v>
      </c>
      <c r="C343" s="246" t="s">
        <v>408</v>
      </c>
      <c r="D343" s="247">
        <v>55</v>
      </c>
      <c r="E343" s="248">
        <v>0</v>
      </c>
      <c r="F343" s="249">
        <f>_xlfn.XLOOKUP(B343,'[3]L02'!$A:$A,'[3]L02'!$C:$C,0)</f>
        <v>961</v>
      </c>
      <c r="G343" s="226"/>
      <c r="I343" s="76">
        <f>_xlfn.XLOOKUP(B343,'3、一般公共预算支出决算表 '!B:B,'3、一般公共预算支出决算表 '!D:D,0)</f>
        <v>55</v>
      </c>
      <c r="J343" s="76">
        <f t="shared" si="15"/>
        <v>0</v>
      </c>
    </row>
    <row r="344" s="76" customFormat="1" spans="1:10">
      <c r="A344" s="245">
        <f t="shared" si="16"/>
        <v>5</v>
      </c>
      <c r="B344" s="246">
        <v>21105</v>
      </c>
      <c r="C344" s="250" t="s">
        <v>409</v>
      </c>
      <c r="D344" s="247">
        <v>56.37</v>
      </c>
      <c r="E344" s="248">
        <v>0</v>
      </c>
      <c r="F344" s="249">
        <f>_xlfn.XLOOKUP(B344,'[3]L02'!$A:$A,'[3]L02'!$C:$C,0)</f>
        <v>113</v>
      </c>
      <c r="G344" s="226"/>
      <c r="I344" s="76">
        <f>_xlfn.XLOOKUP(B344,'3、一般公共预算支出决算表 '!B:B,'3、一般公共预算支出决算表 '!D:D,0)</f>
        <v>56.37</v>
      </c>
      <c r="J344" s="76">
        <f t="shared" si="15"/>
        <v>0</v>
      </c>
    </row>
    <row r="345" s="76" customFormat="1" spans="1:10">
      <c r="A345" s="245">
        <f t="shared" si="16"/>
        <v>7</v>
      </c>
      <c r="B345" s="246">
        <v>2110501</v>
      </c>
      <c r="C345" s="246" t="s">
        <v>410</v>
      </c>
      <c r="D345" s="247">
        <v>36.37</v>
      </c>
      <c r="E345" s="248">
        <v>0</v>
      </c>
      <c r="F345" s="249">
        <f>_xlfn.XLOOKUP(B345,'[3]L02'!$A:$A,'[3]L02'!$C:$C,0)</f>
        <v>21</v>
      </c>
      <c r="G345" s="226"/>
      <c r="I345" s="76">
        <f>_xlfn.XLOOKUP(B345,'3、一般公共预算支出决算表 '!B:B,'3、一般公共预算支出决算表 '!D:D,0)</f>
        <v>36.37</v>
      </c>
      <c r="J345" s="76">
        <f t="shared" si="15"/>
        <v>0</v>
      </c>
    </row>
    <row r="346" s="76" customFormat="1" spans="1:10">
      <c r="A346" s="245">
        <f t="shared" si="16"/>
        <v>7</v>
      </c>
      <c r="B346" s="246">
        <v>2110507</v>
      </c>
      <c r="C346" s="246" t="s">
        <v>411</v>
      </c>
      <c r="D346" s="247">
        <v>20</v>
      </c>
      <c r="E346" s="248">
        <v>0</v>
      </c>
      <c r="F346" s="249">
        <f>_xlfn.XLOOKUP(B346,'[3]L02'!$A:$A,'[3]L02'!$C:$C,0)</f>
        <v>10</v>
      </c>
      <c r="G346" s="226"/>
      <c r="I346" s="76">
        <f>_xlfn.XLOOKUP(B346,'3、一般公共预算支出决算表 '!B:B,'3、一般公共预算支出决算表 '!D:D,0)</f>
        <v>20</v>
      </c>
      <c r="J346" s="76">
        <f t="shared" si="15"/>
        <v>0</v>
      </c>
    </row>
    <row r="347" s="76" customFormat="1" spans="1:10">
      <c r="A347" s="245">
        <f t="shared" si="16"/>
        <v>5</v>
      </c>
      <c r="B347" s="246">
        <v>21114</v>
      </c>
      <c r="C347" s="250" t="s">
        <v>412</v>
      </c>
      <c r="D347" s="247">
        <v>0</v>
      </c>
      <c r="E347" s="248">
        <v>0</v>
      </c>
      <c r="F347" s="249">
        <f>_xlfn.XLOOKUP(B347,'[3]L02'!$A:$A,'[3]L02'!$C:$C,0)</f>
        <v>0</v>
      </c>
      <c r="G347" s="226"/>
      <c r="I347" s="76">
        <f>_xlfn.XLOOKUP(B347,'3、一般公共预算支出决算表 '!B:B,'3、一般公共预算支出决算表 '!D:D,0)</f>
        <v>0</v>
      </c>
      <c r="J347" s="76">
        <f t="shared" si="15"/>
        <v>0</v>
      </c>
    </row>
    <row r="348" s="76" customFormat="1" spans="1:10">
      <c r="A348" s="245">
        <f t="shared" si="16"/>
        <v>7</v>
      </c>
      <c r="B348" s="246">
        <v>2111499</v>
      </c>
      <c r="C348" s="246" t="s">
        <v>413</v>
      </c>
      <c r="D348" s="247">
        <v>0</v>
      </c>
      <c r="E348" s="248">
        <v>0</v>
      </c>
      <c r="F348" s="249">
        <f>_xlfn.XLOOKUP(B348,'[3]L02'!$A:$A,'[3]L02'!$C:$C,0)</f>
        <v>0</v>
      </c>
      <c r="G348" s="226"/>
      <c r="I348" s="76">
        <f>_xlfn.XLOOKUP(B348,'3、一般公共预算支出决算表 '!B:B,'3、一般公共预算支出决算表 '!D:D,0)</f>
        <v>0</v>
      </c>
      <c r="J348" s="76">
        <f t="shared" si="15"/>
        <v>0</v>
      </c>
    </row>
    <row r="349" s="76" customFormat="1" spans="1:10">
      <c r="A349" s="245">
        <f t="shared" si="16"/>
        <v>5</v>
      </c>
      <c r="B349" s="246">
        <v>21199</v>
      </c>
      <c r="C349" s="250" t="s">
        <v>414</v>
      </c>
      <c r="D349" s="247">
        <v>0</v>
      </c>
      <c r="E349" s="248">
        <v>0</v>
      </c>
      <c r="F349" s="249">
        <f>_xlfn.XLOOKUP(B349,'[3]L02'!$A:$A,'[3]L02'!$C:$C,0)</f>
        <v>0</v>
      </c>
      <c r="G349" s="226"/>
      <c r="I349" s="76">
        <f>_xlfn.XLOOKUP(B349,'3、一般公共预算支出决算表 '!B:B,'3、一般公共预算支出决算表 '!D:D,0)</f>
        <v>0</v>
      </c>
      <c r="J349" s="76">
        <f t="shared" si="15"/>
        <v>0</v>
      </c>
    </row>
    <row r="350" s="76" customFormat="1" spans="1:10">
      <c r="A350" s="245">
        <f t="shared" si="16"/>
        <v>7</v>
      </c>
      <c r="B350" s="246">
        <v>2119999</v>
      </c>
      <c r="C350" s="246" t="s">
        <v>415</v>
      </c>
      <c r="D350" s="247">
        <v>0</v>
      </c>
      <c r="E350" s="248">
        <v>0</v>
      </c>
      <c r="F350" s="249">
        <f>_xlfn.XLOOKUP(B350,'[3]L02'!$A:$A,'[3]L02'!$C:$C,0)</f>
        <v>0</v>
      </c>
      <c r="G350" s="226"/>
      <c r="I350" s="76">
        <f>_xlfn.XLOOKUP(B350,'3、一般公共预算支出决算表 '!B:B,'3、一般公共预算支出决算表 '!D:D,0)</f>
        <v>0</v>
      </c>
      <c r="J350" s="76">
        <f t="shared" si="15"/>
        <v>0</v>
      </c>
    </row>
    <row r="351" s="76" customFormat="1" spans="1:10">
      <c r="A351" s="245">
        <f t="shared" si="16"/>
        <v>3</v>
      </c>
      <c r="B351" s="246">
        <v>212</v>
      </c>
      <c r="C351" s="233" t="s">
        <v>416</v>
      </c>
      <c r="D351" s="247">
        <v>28926.09</v>
      </c>
      <c r="E351" s="248">
        <v>10362.1</v>
      </c>
      <c r="F351" s="249">
        <f>_xlfn.XLOOKUP(B351,'[3]L02'!$A:$A,'[3]L02'!$C:$C,0)</f>
        <v>12060</v>
      </c>
      <c r="G351" s="226"/>
      <c r="I351" s="76">
        <f>_xlfn.XLOOKUP(B351,'3、一般公共预算支出决算表 '!B:B,'3、一般公共预算支出决算表 '!D:D,0)</f>
        <v>28926.09</v>
      </c>
      <c r="J351" s="76">
        <f t="shared" si="15"/>
        <v>0</v>
      </c>
    </row>
    <row r="352" s="76" customFormat="1" spans="1:10">
      <c r="A352" s="245">
        <f t="shared" si="16"/>
        <v>5</v>
      </c>
      <c r="B352" s="246">
        <v>21201</v>
      </c>
      <c r="C352" s="250" t="s">
        <v>417</v>
      </c>
      <c r="D352" s="247">
        <v>3045.75</v>
      </c>
      <c r="E352" s="248">
        <v>1691.05</v>
      </c>
      <c r="F352" s="249">
        <f>_xlfn.XLOOKUP(B352,'[3]L02'!$A:$A,'[3]L02'!$C:$C,0)</f>
        <v>2715</v>
      </c>
      <c r="G352" s="226"/>
      <c r="I352" s="76">
        <f>_xlfn.XLOOKUP(B352,'3、一般公共预算支出决算表 '!B:B,'3、一般公共预算支出决算表 '!D:D,0)</f>
        <v>3045.75</v>
      </c>
      <c r="J352" s="76">
        <f t="shared" si="15"/>
        <v>0</v>
      </c>
    </row>
    <row r="353" s="76" customFormat="1" spans="1:10">
      <c r="A353" s="245">
        <f t="shared" si="16"/>
        <v>7</v>
      </c>
      <c r="B353" s="246">
        <v>2120101</v>
      </c>
      <c r="C353" s="246" t="s">
        <v>145</v>
      </c>
      <c r="D353" s="247">
        <v>1612.75</v>
      </c>
      <c r="E353" s="248">
        <v>1531.05</v>
      </c>
      <c r="F353" s="249">
        <f>_xlfn.XLOOKUP(B353,'[3]L02'!$A:$A,'[3]L02'!$C:$C,0)</f>
        <v>1784</v>
      </c>
      <c r="G353" s="226"/>
      <c r="I353" s="76">
        <f>_xlfn.XLOOKUP(B353,'3、一般公共预算支出决算表 '!B:B,'3、一般公共预算支出决算表 '!D:D,0)</f>
        <v>1612.75</v>
      </c>
      <c r="J353" s="76">
        <f t="shared" si="15"/>
        <v>0</v>
      </c>
    </row>
    <row r="354" s="76" customFormat="1" spans="1:10">
      <c r="A354" s="245">
        <f t="shared" si="16"/>
        <v>7</v>
      </c>
      <c r="B354" s="246">
        <v>2120102</v>
      </c>
      <c r="C354" s="246" t="s">
        <v>146</v>
      </c>
      <c r="D354" s="247">
        <v>199</v>
      </c>
      <c r="E354" s="248">
        <v>160</v>
      </c>
      <c r="F354" s="249">
        <f>_xlfn.XLOOKUP(B354,'[3]L02'!$A:$A,'[3]L02'!$C:$C,0)</f>
        <v>439</v>
      </c>
      <c r="G354" s="226"/>
      <c r="I354" s="76">
        <f>_xlfn.XLOOKUP(B354,'3、一般公共预算支出决算表 '!B:B,'3、一般公共预算支出决算表 '!D:D,0)</f>
        <v>199</v>
      </c>
      <c r="J354" s="76">
        <f t="shared" si="15"/>
        <v>0</v>
      </c>
    </row>
    <row r="355" s="76" customFormat="1" spans="1:10">
      <c r="A355" s="245">
        <f t="shared" si="16"/>
        <v>7</v>
      </c>
      <c r="B355" s="246">
        <v>2120199</v>
      </c>
      <c r="C355" s="246" t="s">
        <v>418</v>
      </c>
      <c r="D355" s="247">
        <v>1234</v>
      </c>
      <c r="E355" s="248">
        <v>0</v>
      </c>
      <c r="F355" s="249">
        <f>_xlfn.XLOOKUP(B355,'[3]L02'!$A:$A,'[3]L02'!$C:$C,0)</f>
        <v>492</v>
      </c>
      <c r="G355" s="226"/>
      <c r="I355" s="76">
        <f>_xlfn.XLOOKUP(B355,'3、一般公共预算支出决算表 '!B:B,'3、一般公共预算支出决算表 '!D:D,0)</f>
        <v>1234</v>
      </c>
      <c r="J355" s="76">
        <f t="shared" si="15"/>
        <v>0</v>
      </c>
    </row>
    <row r="356" s="76" customFormat="1" spans="1:10">
      <c r="A356" s="245">
        <f t="shared" si="16"/>
        <v>5</v>
      </c>
      <c r="B356" s="246">
        <v>21202</v>
      </c>
      <c r="C356" s="250" t="s">
        <v>419</v>
      </c>
      <c r="D356" s="247">
        <v>17631.75</v>
      </c>
      <c r="E356" s="248">
        <v>1259.87</v>
      </c>
      <c r="F356" s="249">
        <f>_xlfn.XLOOKUP(B356,'[3]L02'!$A:$A,'[3]L02'!$C:$C,0)</f>
        <v>2518</v>
      </c>
      <c r="G356" s="226"/>
      <c r="I356" s="76">
        <f>_xlfn.XLOOKUP(B356,'3、一般公共预算支出决算表 '!B:B,'3、一般公共预算支出决算表 '!D:D,0)</f>
        <v>17631.75</v>
      </c>
      <c r="J356" s="76">
        <f t="shared" si="15"/>
        <v>0</v>
      </c>
    </row>
    <row r="357" s="76" customFormat="1" spans="1:10">
      <c r="A357" s="245">
        <f t="shared" si="16"/>
        <v>7</v>
      </c>
      <c r="B357" s="246">
        <v>2120201</v>
      </c>
      <c r="C357" s="246" t="s">
        <v>420</v>
      </c>
      <c r="D357" s="247">
        <v>17631.75</v>
      </c>
      <c r="E357" s="248">
        <v>1259.87</v>
      </c>
      <c r="F357" s="249">
        <f>_xlfn.XLOOKUP(B357,'[3]L02'!$A:$A,'[3]L02'!$C:$C,0)</f>
        <v>2518</v>
      </c>
      <c r="G357" s="226"/>
      <c r="I357" s="76">
        <f>_xlfn.XLOOKUP(B357,'3、一般公共预算支出决算表 '!B:B,'3、一般公共预算支出决算表 '!D:D,0)</f>
        <v>17631.75</v>
      </c>
      <c r="J357" s="76">
        <f t="shared" si="15"/>
        <v>0</v>
      </c>
    </row>
    <row r="358" s="76" customFormat="1" spans="1:10">
      <c r="A358" s="245">
        <f t="shared" si="16"/>
        <v>5</v>
      </c>
      <c r="B358" s="246">
        <v>21203</v>
      </c>
      <c r="C358" s="250" t="s">
        <v>421</v>
      </c>
      <c r="D358" s="247">
        <v>1975.94</v>
      </c>
      <c r="E358" s="248">
        <v>1722.46</v>
      </c>
      <c r="F358" s="249">
        <f>_xlfn.XLOOKUP(B358,'[3]L02'!$A:$A,'[3]L02'!$C:$C,0)</f>
        <v>70</v>
      </c>
      <c r="G358" s="226"/>
      <c r="I358" s="76">
        <f>_xlfn.XLOOKUP(B358,'3、一般公共预算支出决算表 '!B:B,'3、一般公共预算支出决算表 '!D:D,0)</f>
        <v>1975.94</v>
      </c>
      <c r="J358" s="76">
        <f t="shared" si="15"/>
        <v>0</v>
      </c>
    </row>
    <row r="359" s="76" customFormat="1" spans="1:10">
      <c r="A359" s="245">
        <f t="shared" si="16"/>
        <v>7</v>
      </c>
      <c r="B359" s="246">
        <v>2120303</v>
      </c>
      <c r="C359" s="246" t="s">
        <v>422</v>
      </c>
      <c r="D359" s="247">
        <v>0</v>
      </c>
      <c r="E359" s="248">
        <v>0</v>
      </c>
      <c r="F359" s="249">
        <f>_xlfn.XLOOKUP(B359,'[3]L02'!$A:$A,'[3]L02'!$C:$C,0)</f>
        <v>0</v>
      </c>
      <c r="G359" s="226"/>
      <c r="I359" s="76">
        <f>_xlfn.XLOOKUP(B359,'3、一般公共预算支出决算表 '!B:B,'3、一般公共预算支出决算表 '!D:D,0)</f>
        <v>0</v>
      </c>
      <c r="J359" s="76">
        <f t="shared" si="15"/>
        <v>0</v>
      </c>
    </row>
    <row r="360" s="76" customFormat="1" spans="1:10">
      <c r="A360" s="245">
        <f t="shared" si="16"/>
        <v>7</v>
      </c>
      <c r="B360" s="246">
        <v>2120399</v>
      </c>
      <c r="C360" s="246" t="s">
        <v>423</v>
      </c>
      <c r="D360" s="247">
        <v>1975.94</v>
      </c>
      <c r="E360" s="248">
        <v>1722.46</v>
      </c>
      <c r="F360" s="249">
        <f>_xlfn.XLOOKUP(B360,'[3]L02'!$A:$A,'[3]L02'!$C:$C,0)</f>
        <v>70</v>
      </c>
      <c r="G360" s="226"/>
      <c r="I360" s="76">
        <f>_xlfn.XLOOKUP(B360,'3、一般公共预算支出决算表 '!B:B,'3、一般公共预算支出决算表 '!D:D,0)</f>
        <v>1975.94</v>
      </c>
      <c r="J360" s="76">
        <f t="shared" si="15"/>
        <v>0</v>
      </c>
    </row>
    <row r="361" s="76" customFormat="1" spans="1:10">
      <c r="A361" s="245">
        <f t="shared" si="16"/>
        <v>5</v>
      </c>
      <c r="B361" s="246">
        <v>21205</v>
      </c>
      <c r="C361" s="250" t="s">
        <v>424</v>
      </c>
      <c r="D361" s="247">
        <v>6204.84</v>
      </c>
      <c r="E361" s="248">
        <v>5513.1</v>
      </c>
      <c r="F361" s="249">
        <f>_xlfn.XLOOKUP(B361,'[3]L02'!$A:$A,'[3]L02'!$C:$C,0)</f>
        <v>6325</v>
      </c>
      <c r="G361" s="226"/>
      <c r="I361" s="76">
        <f>_xlfn.XLOOKUP(B361,'3、一般公共预算支出决算表 '!B:B,'3、一般公共预算支出决算表 '!D:D,0)</f>
        <v>6204.84</v>
      </c>
      <c r="J361" s="76">
        <f t="shared" si="15"/>
        <v>0</v>
      </c>
    </row>
    <row r="362" s="76" customFormat="1" spans="1:10">
      <c r="A362" s="245">
        <f t="shared" si="16"/>
        <v>7</v>
      </c>
      <c r="B362" s="246">
        <v>2120501</v>
      </c>
      <c r="C362" s="246" t="s">
        <v>425</v>
      </c>
      <c r="D362" s="247">
        <v>6204.84</v>
      </c>
      <c r="E362" s="248">
        <v>5513.1</v>
      </c>
      <c r="F362" s="249">
        <f>_xlfn.XLOOKUP(B362,'[3]L02'!$A:$A,'[3]L02'!$C:$C,0)</f>
        <v>6325</v>
      </c>
      <c r="G362" s="226"/>
      <c r="I362" s="76">
        <f>_xlfn.XLOOKUP(B362,'3、一般公共预算支出决算表 '!B:B,'3、一般公共预算支出决算表 '!D:D,0)</f>
        <v>6204.84</v>
      </c>
      <c r="J362" s="76">
        <f t="shared" si="15"/>
        <v>0</v>
      </c>
    </row>
    <row r="363" s="76" customFormat="1" spans="1:10">
      <c r="A363" s="245">
        <f t="shared" si="16"/>
        <v>5</v>
      </c>
      <c r="B363" s="246">
        <v>21206</v>
      </c>
      <c r="C363" s="250" t="s">
        <v>426</v>
      </c>
      <c r="D363" s="247">
        <v>0</v>
      </c>
      <c r="E363" s="248">
        <v>100</v>
      </c>
      <c r="F363" s="249">
        <f>_xlfn.XLOOKUP(B363,'[3]L02'!$A:$A,'[3]L02'!$C:$C,0)</f>
        <v>100</v>
      </c>
      <c r="G363" s="226"/>
      <c r="I363" s="76">
        <f>_xlfn.XLOOKUP(B363,'3、一般公共预算支出决算表 '!B:B,'3、一般公共预算支出决算表 '!D:D,0)</f>
        <v>0</v>
      </c>
      <c r="J363" s="76">
        <f t="shared" si="15"/>
        <v>0</v>
      </c>
    </row>
    <row r="364" s="76" customFormat="1" spans="1:10">
      <c r="A364" s="245">
        <f t="shared" si="16"/>
        <v>7</v>
      </c>
      <c r="B364" s="246">
        <v>2120601</v>
      </c>
      <c r="C364" s="246" t="s">
        <v>427</v>
      </c>
      <c r="D364" s="247">
        <v>0</v>
      </c>
      <c r="E364" s="248">
        <v>100</v>
      </c>
      <c r="F364" s="249">
        <f>_xlfn.XLOOKUP(B364,'[3]L02'!$A:$A,'[3]L02'!$C:$C,0)</f>
        <v>100</v>
      </c>
      <c r="G364" s="226"/>
      <c r="I364" s="76">
        <f>_xlfn.XLOOKUP(B364,'3、一般公共预算支出决算表 '!B:B,'3、一般公共预算支出决算表 '!D:D,0)</f>
        <v>0</v>
      </c>
      <c r="J364" s="76">
        <f t="shared" si="15"/>
        <v>0</v>
      </c>
    </row>
    <row r="365" s="76" customFormat="1" spans="1:10">
      <c r="A365" s="245">
        <f t="shared" si="16"/>
        <v>5</v>
      </c>
      <c r="B365" s="246">
        <v>21299</v>
      </c>
      <c r="C365" s="250" t="s">
        <v>428</v>
      </c>
      <c r="D365" s="247">
        <v>67.81</v>
      </c>
      <c r="E365" s="248">
        <v>75.62</v>
      </c>
      <c r="F365" s="249">
        <f>_xlfn.XLOOKUP(B365,'[3]L02'!$A:$A,'[3]L02'!$C:$C,0)</f>
        <v>332</v>
      </c>
      <c r="G365" s="226"/>
      <c r="I365" s="76">
        <f>_xlfn.XLOOKUP(B365,'3、一般公共预算支出决算表 '!B:B,'3、一般公共预算支出决算表 '!D:D,0)</f>
        <v>67.81</v>
      </c>
      <c r="J365" s="76">
        <f t="shared" si="15"/>
        <v>0</v>
      </c>
    </row>
    <row r="366" s="76" customFormat="1" spans="1:10">
      <c r="A366" s="245">
        <f t="shared" si="16"/>
        <v>7</v>
      </c>
      <c r="B366" s="246">
        <v>2129999</v>
      </c>
      <c r="C366" s="246" t="s">
        <v>429</v>
      </c>
      <c r="D366" s="247">
        <v>67.81</v>
      </c>
      <c r="E366" s="248">
        <v>75.62</v>
      </c>
      <c r="F366" s="249">
        <f>_xlfn.XLOOKUP(B366,'[3]L02'!$A:$A,'[3]L02'!$C:$C,0)</f>
        <v>332</v>
      </c>
      <c r="G366" s="226"/>
      <c r="I366" s="76">
        <f>_xlfn.XLOOKUP(B366,'3、一般公共预算支出决算表 '!B:B,'3、一般公共预算支出决算表 '!D:D,0)</f>
        <v>67.81</v>
      </c>
      <c r="J366" s="76">
        <f t="shared" si="15"/>
        <v>0</v>
      </c>
    </row>
    <row r="367" s="76" customFormat="1" spans="1:10">
      <c r="A367" s="245">
        <f t="shared" si="16"/>
        <v>3</v>
      </c>
      <c r="B367" s="246">
        <v>213</v>
      </c>
      <c r="C367" s="233" t="s">
        <v>430</v>
      </c>
      <c r="D367" s="247">
        <v>104539.147</v>
      </c>
      <c r="E367" s="248">
        <f>66524.39+1180+3300</f>
        <v>71004.39</v>
      </c>
      <c r="F367" s="249">
        <f>_xlfn.XLOOKUP(B367,'[3]L02'!$A:$A,'[3]L02'!$C:$C,0)</f>
        <v>115030</v>
      </c>
      <c r="G367" s="226"/>
      <c r="I367" s="76">
        <f>_xlfn.XLOOKUP(B367,'3、一般公共预算支出决算表 '!B:B,'3、一般公共预算支出决算表 '!D:D,0)</f>
        <v>104539.147</v>
      </c>
      <c r="J367" s="76">
        <f t="shared" si="15"/>
        <v>0</v>
      </c>
    </row>
    <row r="368" s="76" customFormat="1" spans="1:10">
      <c r="A368" s="245">
        <f t="shared" si="16"/>
        <v>5</v>
      </c>
      <c r="B368" s="246">
        <v>21301</v>
      </c>
      <c r="C368" s="250" t="s">
        <v>431</v>
      </c>
      <c r="D368" s="247">
        <v>24202.46</v>
      </c>
      <c r="E368" s="248">
        <f>26402.11+1180</f>
        <v>27582.11</v>
      </c>
      <c r="F368" s="249">
        <f>_xlfn.XLOOKUP(B368,'[3]L02'!$A:$A,'[3]L02'!$C:$C,0)</f>
        <v>51316</v>
      </c>
      <c r="G368" s="226"/>
      <c r="I368" s="76">
        <f>_xlfn.XLOOKUP(B368,'3、一般公共预算支出决算表 '!B:B,'3、一般公共预算支出决算表 '!D:D,0)</f>
        <v>24202.46</v>
      </c>
      <c r="J368" s="76">
        <f t="shared" si="15"/>
        <v>0</v>
      </c>
    </row>
    <row r="369" s="76" customFormat="1" spans="1:10">
      <c r="A369" s="245">
        <f t="shared" si="16"/>
        <v>7</v>
      </c>
      <c r="B369" s="246">
        <v>2130101</v>
      </c>
      <c r="C369" s="246" t="s">
        <v>145</v>
      </c>
      <c r="D369" s="247">
        <v>4787.46</v>
      </c>
      <c r="E369" s="248">
        <v>4053.66</v>
      </c>
      <c r="F369" s="249">
        <f>_xlfn.XLOOKUP(B369,'[3]L02'!$A:$A,'[3]L02'!$C:$C,0)</f>
        <v>4132</v>
      </c>
      <c r="G369" s="226"/>
      <c r="I369" s="76">
        <f>_xlfn.XLOOKUP(B369,'3、一般公共预算支出决算表 '!B:B,'3、一般公共预算支出决算表 '!D:D,0)</f>
        <v>4787.46</v>
      </c>
      <c r="J369" s="76">
        <f t="shared" si="15"/>
        <v>0</v>
      </c>
    </row>
    <row r="370" s="76" customFormat="1" spans="1:10">
      <c r="A370" s="245">
        <f t="shared" si="16"/>
        <v>7</v>
      </c>
      <c r="B370" s="246">
        <v>2130102</v>
      </c>
      <c r="C370" s="246" t="s">
        <v>146</v>
      </c>
      <c r="D370" s="247">
        <v>265.2</v>
      </c>
      <c r="E370" s="248">
        <v>2706</v>
      </c>
      <c r="F370" s="249">
        <f>_xlfn.XLOOKUP(B370,'[3]L02'!$A:$A,'[3]L02'!$C:$C,0)</f>
        <v>331</v>
      </c>
      <c r="G370" s="226"/>
      <c r="I370" s="76">
        <f>_xlfn.XLOOKUP(B370,'3、一般公共预算支出决算表 '!B:B,'3、一般公共预算支出决算表 '!D:D,0)</f>
        <v>265.2</v>
      </c>
      <c r="J370" s="76">
        <f t="shared" si="15"/>
        <v>0</v>
      </c>
    </row>
    <row r="371" s="76" customFormat="1" spans="1:10">
      <c r="A371" s="245">
        <f t="shared" si="16"/>
        <v>7</v>
      </c>
      <c r="B371" s="246">
        <v>2130104</v>
      </c>
      <c r="C371" s="246" t="s">
        <v>182</v>
      </c>
      <c r="D371" s="247">
        <v>0</v>
      </c>
      <c r="E371" s="248">
        <v>0</v>
      </c>
      <c r="F371" s="249">
        <f>_xlfn.XLOOKUP(B371,'[3]L02'!$A:$A,'[3]L02'!$C:$C,0)</f>
        <v>43</v>
      </c>
      <c r="G371" s="226"/>
      <c r="I371" s="76">
        <f>_xlfn.XLOOKUP(B371,'3、一般公共预算支出决算表 '!B:B,'3、一般公共预算支出决算表 '!D:D,0)</f>
        <v>0</v>
      </c>
      <c r="J371" s="76">
        <f t="shared" si="15"/>
        <v>0</v>
      </c>
    </row>
    <row r="372" s="76" customFormat="1" spans="1:10">
      <c r="A372" s="245">
        <f t="shared" si="16"/>
        <v>7</v>
      </c>
      <c r="B372" s="246">
        <v>2130105</v>
      </c>
      <c r="C372" s="246" t="s">
        <v>432</v>
      </c>
      <c r="D372" s="247">
        <v>0</v>
      </c>
      <c r="E372" s="248">
        <v>0</v>
      </c>
      <c r="F372" s="249">
        <f>_xlfn.XLOOKUP(B372,'[3]L02'!$A:$A,'[3]L02'!$C:$C,0)</f>
        <v>409</v>
      </c>
      <c r="G372" s="226"/>
      <c r="I372" s="76">
        <f>_xlfn.XLOOKUP(B372,'3、一般公共预算支出决算表 '!B:B,'3、一般公共预算支出决算表 '!D:D,0)</f>
        <v>0</v>
      </c>
      <c r="J372" s="76">
        <f t="shared" si="15"/>
        <v>0</v>
      </c>
    </row>
    <row r="373" s="76" customFormat="1" spans="1:10">
      <c r="A373" s="245">
        <f t="shared" si="16"/>
        <v>7</v>
      </c>
      <c r="B373" s="246">
        <v>2130106</v>
      </c>
      <c r="C373" s="246" t="s">
        <v>433</v>
      </c>
      <c r="D373" s="247">
        <v>0</v>
      </c>
      <c r="E373" s="248">
        <v>0</v>
      </c>
      <c r="F373" s="249">
        <f>_xlfn.XLOOKUP(B373,'[3]L02'!$A:$A,'[3]L02'!$C:$C,0)</f>
        <v>486</v>
      </c>
      <c r="G373" s="226"/>
      <c r="I373" s="76">
        <f>_xlfn.XLOOKUP(B373,'3、一般公共预算支出决算表 '!B:B,'3、一般公共预算支出决算表 '!D:D,0)</f>
        <v>0</v>
      </c>
      <c r="J373" s="76">
        <f t="shared" si="15"/>
        <v>0</v>
      </c>
    </row>
    <row r="374" s="76" customFormat="1" spans="1:10">
      <c r="A374" s="245">
        <f t="shared" si="16"/>
        <v>7</v>
      </c>
      <c r="B374" s="246">
        <v>2130108</v>
      </c>
      <c r="C374" s="246" t="s">
        <v>434</v>
      </c>
      <c r="D374" s="247">
        <v>273.3</v>
      </c>
      <c r="E374" s="248">
        <v>426</v>
      </c>
      <c r="F374" s="249">
        <f>_xlfn.XLOOKUP(B374,'[3]L02'!$A:$A,'[3]L02'!$C:$C,0)</f>
        <v>504</v>
      </c>
      <c r="G374" s="226"/>
      <c r="I374" s="76">
        <f>_xlfn.XLOOKUP(B374,'3、一般公共预算支出决算表 '!B:B,'3、一般公共预算支出决算表 '!D:D,0)</f>
        <v>273.3</v>
      </c>
      <c r="J374" s="76">
        <f t="shared" si="15"/>
        <v>0</v>
      </c>
    </row>
    <row r="375" s="76" customFormat="1" spans="1:10">
      <c r="A375" s="245">
        <f t="shared" si="16"/>
        <v>7</v>
      </c>
      <c r="B375" s="246">
        <v>2130109</v>
      </c>
      <c r="C375" s="246" t="s">
        <v>435</v>
      </c>
      <c r="D375" s="247">
        <v>0</v>
      </c>
      <c r="E375" s="248">
        <v>0</v>
      </c>
      <c r="F375" s="249">
        <f>_xlfn.XLOOKUP(B375,'[3]L02'!$A:$A,'[3]L02'!$C:$C,0)</f>
        <v>2</v>
      </c>
      <c r="G375" s="226"/>
      <c r="I375" s="76">
        <f>_xlfn.XLOOKUP(B375,'3、一般公共预算支出决算表 '!B:B,'3、一般公共预算支出决算表 '!D:D,0)</f>
        <v>0</v>
      </c>
      <c r="J375" s="76">
        <f t="shared" si="15"/>
        <v>0</v>
      </c>
    </row>
    <row r="376" s="76" customFormat="1" spans="1:10">
      <c r="A376" s="245">
        <f t="shared" si="16"/>
        <v>7</v>
      </c>
      <c r="B376" s="246">
        <v>2130111</v>
      </c>
      <c r="C376" s="246" t="s">
        <v>436</v>
      </c>
      <c r="D376" s="247">
        <v>0</v>
      </c>
      <c r="E376" s="248">
        <v>0</v>
      </c>
      <c r="F376" s="249">
        <f>_xlfn.XLOOKUP(B376,'[3]L02'!$A:$A,'[3]L02'!$C:$C,0)</f>
        <v>21</v>
      </c>
      <c r="G376" s="226"/>
      <c r="I376" s="76">
        <f>_xlfn.XLOOKUP(B376,'3、一般公共预算支出决算表 '!B:B,'3、一般公共预算支出决算表 '!D:D,0)</f>
        <v>0</v>
      </c>
      <c r="J376" s="76">
        <f t="shared" si="15"/>
        <v>0</v>
      </c>
    </row>
    <row r="377" s="76" customFormat="1" spans="1:10">
      <c r="A377" s="245">
        <f t="shared" si="16"/>
        <v>7</v>
      </c>
      <c r="B377" s="246">
        <v>2130119</v>
      </c>
      <c r="C377" s="246" t="s">
        <v>437</v>
      </c>
      <c r="D377" s="247">
        <v>0</v>
      </c>
      <c r="E377" s="248">
        <v>0</v>
      </c>
      <c r="F377" s="249">
        <f>_xlfn.XLOOKUP(B377,'[3]L02'!$A:$A,'[3]L02'!$C:$C,0)</f>
        <v>336</v>
      </c>
      <c r="G377" s="226"/>
      <c r="I377" s="76">
        <f>_xlfn.XLOOKUP(B377,'3、一般公共预算支出决算表 '!B:B,'3、一般公共预算支出决算表 '!D:D,0)</f>
        <v>0</v>
      </c>
      <c r="J377" s="76">
        <f t="shared" si="15"/>
        <v>0</v>
      </c>
    </row>
    <row r="378" s="76" customFormat="1" spans="1:10">
      <c r="A378" s="245">
        <v>7</v>
      </c>
      <c r="B378" s="246">
        <v>2130120</v>
      </c>
      <c r="C378" s="246" t="s">
        <v>438</v>
      </c>
      <c r="D378" s="247">
        <v>7351</v>
      </c>
      <c r="E378" s="248"/>
      <c r="F378" s="249">
        <f>_xlfn.XLOOKUP(B378,'[3]L02'!$A:$A,'[3]L02'!$C:$C,0)</f>
        <v>7351</v>
      </c>
      <c r="G378" s="226"/>
      <c r="I378" s="76">
        <f>_xlfn.XLOOKUP(B378,'3、一般公共预算支出决算表 '!B:B,'3、一般公共预算支出决算表 '!D:D,0)</f>
        <v>7351</v>
      </c>
      <c r="J378" s="76">
        <f t="shared" si="15"/>
        <v>0</v>
      </c>
    </row>
    <row r="379" s="76" customFormat="1" spans="1:10">
      <c r="A379" s="245">
        <f t="shared" ref="A379:A412" si="17">LEN(B379)</f>
        <v>7</v>
      </c>
      <c r="B379" s="246">
        <v>2130121</v>
      </c>
      <c r="C379" s="246" t="s">
        <v>439</v>
      </c>
      <c r="D379" s="247">
        <v>0</v>
      </c>
      <c r="E379" s="248">
        <v>0</v>
      </c>
      <c r="F379" s="249">
        <f>_xlfn.XLOOKUP(B379,'[3]L02'!$A:$A,'[3]L02'!$C:$C,0)</f>
        <v>434</v>
      </c>
      <c r="G379" s="226"/>
      <c r="I379" s="76">
        <f>_xlfn.XLOOKUP(B379,'3、一般公共预算支出决算表 '!B:B,'3、一般公共预算支出决算表 '!D:D,0)</f>
        <v>0</v>
      </c>
      <c r="J379" s="76">
        <f t="shared" si="15"/>
        <v>0</v>
      </c>
    </row>
    <row r="380" s="76" customFormat="1" spans="1:10">
      <c r="A380" s="245">
        <f t="shared" si="17"/>
        <v>7</v>
      </c>
      <c r="B380" s="246">
        <v>2130122</v>
      </c>
      <c r="C380" s="246" t="s">
        <v>440</v>
      </c>
      <c r="D380" s="247">
        <v>9544.5</v>
      </c>
      <c r="E380" s="248">
        <v>8699</v>
      </c>
      <c r="F380" s="249">
        <f>_xlfn.XLOOKUP(B380,'[3]L02'!$A:$A,'[3]L02'!$C:$C,0)</f>
        <v>6770</v>
      </c>
      <c r="G380" s="226"/>
      <c r="I380" s="76">
        <f>_xlfn.XLOOKUP(B380,'3、一般公共预算支出决算表 '!B:B,'3、一般公共预算支出决算表 '!D:D,0)</f>
        <v>9544.5</v>
      </c>
      <c r="J380" s="76">
        <f t="shared" si="15"/>
        <v>0</v>
      </c>
    </row>
    <row r="381" s="76" customFormat="1" spans="1:10">
      <c r="A381" s="245">
        <f t="shared" si="17"/>
        <v>7</v>
      </c>
      <c r="B381" s="246">
        <v>2130124</v>
      </c>
      <c r="C381" s="246" t="s">
        <v>441</v>
      </c>
      <c r="D381" s="247">
        <v>0</v>
      </c>
      <c r="E381" s="248">
        <v>0</v>
      </c>
      <c r="F381" s="249">
        <f>_xlfn.XLOOKUP(B381,'[3]L02'!$A:$A,'[3]L02'!$C:$C,0)</f>
        <v>0</v>
      </c>
      <c r="G381" s="226"/>
      <c r="I381" s="76">
        <f>_xlfn.XLOOKUP(B381,'3、一般公共预算支出决算表 '!B:B,'3、一般公共预算支出决算表 '!D:D,0)</f>
        <v>0</v>
      </c>
      <c r="J381" s="76">
        <f t="shared" si="15"/>
        <v>0</v>
      </c>
    </row>
    <row r="382" s="76" customFormat="1" spans="1:10">
      <c r="A382" s="245">
        <f t="shared" si="17"/>
        <v>7</v>
      </c>
      <c r="B382" s="246">
        <v>2130125</v>
      </c>
      <c r="C382" s="246" t="s">
        <v>442</v>
      </c>
      <c r="D382" s="247">
        <v>0</v>
      </c>
      <c r="E382" s="248">
        <v>0</v>
      </c>
      <c r="F382" s="249">
        <f>_xlfn.XLOOKUP(B382,'[3]L02'!$A:$A,'[3]L02'!$C:$C,0)</f>
        <v>26</v>
      </c>
      <c r="G382" s="226"/>
      <c r="I382" s="76">
        <f>_xlfn.XLOOKUP(B382,'3、一般公共预算支出决算表 '!B:B,'3、一般公共预算支出决算表 '!D:D,0)</f>
        <v>0</v>
      </c>
      <c r="J382" s="76">
        <f t="shared" si="15"/>
        <v>0</v>
      </c>
    </row>
    <row r="383" s="76" customFormat="1" spans="1:10">
      <c r="A383" s="245">
        <f t="shared" si="17"/>
        <v>7</v>
      </c>
      <c r="B383" s="246">
        <v>2130126</v>
      </c>
      <c r="C383" s="246" t="s">
        <v>443</v>
      </c>
      <c r="D383" s="247">
        <v>0</v>
      </c>
      <c r="E383" s="248">
        <v>279</v>
      </c>
      <c r="F383" s="249">
        <f>_xlfn.XLOOKUP(B383,'[3]L02'!$A:$A,'[3]L02'!$C:$C,0)</f>
        <v>695</v>
      </c>
      <c r="G383" s="226"/>
      <c r="I383" s="76">
        <f>_xlfn.XLOOKUP(B383,'3、一般公共预算支出决算表 '!B:B,'3、一般公共预算支出决算表 '!D:D,0)</f>
        <v>0</v>
      </c>
      <c r="J383" s="76">
        <f t="shared" si="15"/>
        <v>0</v>
      </c>
    </row>
    <row r="384" s="76" customFormat="1" spans="1:10">
      <c r="A384" s="245">
        <f t="shared" si="17"/>
        <v>7</v>
      </c>
      <c r="B384" s="246">
        <v>2130135</v>
      </c>
      <c r="C384" s="246" t="s">
        <v>444</v>
      </c>
      <c r="D384" s="247">
        <v>0</v>
      </c>
      <c r="E384" s="248">
        <v>0</v>
      </c>
      <c r="F384" s="249">
        <f>_xlfn.XLOOKUP(B384,'[3]L02'!$A:$A,'[3]L02'!$C:$C,0)</f>
        <v>44</v>
      </c>
      <c r="G384" s="226"/>
      <c r="I384" s="76">
        <f>_xlfn.XLOOKUP(B384,'3、一般公共预算支出决算表 '!B:B,'3、一般公共预算支出决算表 '!D:D,0)</f>
        <v>0</v>
      </c>
      <c r="J384" s="76">
        <f t="shared" si="15"/>
        <v>0</v>
      </c>
    </row>
    <row r="385" s="76" customFormat="1" spans="1:10">
      <c r="A385" s="245">
        <f t="shared" si="17"/>
        <v>7</v>
      </c>
      <c r="B385" s="246">
        <v>2130142</v>
      </c>
      <c r="C385" s="246" t="s">
        <v>445</v>
      </c>
      <c r="D385" s="247">
        <v>0</v>
      </c>
      <c r="E385" s="248">
        <v>0</v>
      </c>
      <c r="F385" s="249">
        <f>_xlfn.XLOOKUP(B385,'[3]L02'!$A:$A,'[3]L02'!$C:$C,0)</f>
        <v>3635</v>
      </c>
      <c r="G385" s="226"/>
      <c r="I385" s="76">
        <f>_xlfn.XLOOKUP(B385,'3、一般公共预算支出决算表 '!B:B,'3、一般公共预算支出决算表 '!D:D,0)</f>
        <v>0</v>
      </c>
      <c r="J385" s="76">
        <f t="shared" si="15"/>
        <v>0</v>
      </c>
    </row>
    <row r="386" s="76" customFormat="1" spans="1:10">
      <c r="A386" s="245">
        <f t="shared" si="17"/>
        <v>7</v>
      </c>
      <c r="B386" s="246">
        <v>2130148</v>
      </c>
      <c r="C386" s="246" t="s">
        <v>446</v>
      </c>
      <c r="D386" s="247">
        <v>0</v>
      </c>
      <c r="E386" s="248">
        <v>0</v>
      </c>
      <c r="F386" s="249">
        <f>_xlfn.XLOOKUP(B386,'[3]L02'!$A:$A,'[3]L02'!$C:$C,0)</f>
        <v>170</v>
      </c>
      <c r="G386" s="226"/>
      <c r="I386" s="76">
        <f>_xlfn.XLOOKUP(B386,'3、一般公共预算支出决算表 '!B:B,'3、一般公共预算支出决算表 '!D:D,0)</f>
        <v>0</v>
      </c>
      <c r="J386" s="76">
        <f t="shared" si="15"/>
        <v>0</v>
      </c>
    </row>
    <row r="387" s="76" customFormat="1" spans="1:10">
      <c r="A387" s="245">
        <f t="shared" si="17"/>
        <v>7</v>
      </c>
      <c r="B387" s="246">
        <v>2130153</v>
      </c>
      <c r="C387" s="246" t="s">
        <v>447</v>
      </c>
      <c r="D387" s="247">
        <v>1981</v>
      </c>
      <c r="E387" s="248">
        <v>2987</v>
      </c>
      <c r="F387" s="249">
        <f>_xlfn.XLOOKUP(B387,'[3]L02'!$A:$A,'[3]L02'!$C:$C,0)</f>
        <v>11336</v>
      </c>
      <c r="G387" s="226"/>
      <c r="I387" s="76">
        <f>_xlfn.XLOOKUP(B387,'3、一般公共预算支出决算表 '!B:B,'3、一般公共预算支出决算表 '!D:D,0)</f>
        <v>1981</v>
      </c>
      <c r="J387" s="76">
        <f t="shared" si="15"/>
        <v>0</v>
      </c>
    </row>
    <row r="388" s="76" customFormat="1" spans="1:10">
      <c r="A388" s="245">
        <f t="shared" si="17"/>
        <v>7</v>
      </c>
      <c r="B388" s="246">
        <v>2130199</v>
      </c>
      <c r="C388" s="246" t="s">
        <v>448</v>
      </c>
      <c r="D388" s="247">
        <v>0</v>
      </c>
      <c r="E388" s="248">
        <f>7251.45+1180</f>
        <v>8431.45</v>
      </c>
      <c r="F388" s="249">
        <f>_xlfn.XLOOKUP(B388,'[3]L02'!$A:$A,'[3]L02'!$C:$C,0)</f>
        <v>14577</v>
      </c>
      <c r="G388" s="226"/>
      <c r="I388" s="76">
        <f>_xlfn.XLOOKUP(B388,'3、一般公共预算支出决算表 '!B:B,'3、一般公共预算支出决算表 '!D:D,0)</f>
        <v>0</v>
      </c>
      <c r="J388" s="76">
        <f t="shared" si="15"/>
        <v>0</v>
      </c>
    </row>
    <row r="389" s="76" customFormat="1" spans="1:10">
      <c r="A389" s="245">
        <f t="shared" si="17"/>
        <v>5</v>
      </c>
      <c r="B389" s="246">
        <v>21302</v>
      </c>
      <c r="C389" s="250" t="s">
        <v>449</v>
      </c>
      <c r="D389" s="247">
        <v>7310.297</v>
      </c>
      <c r="E389" s="248">
        <v>5231.15</v>
      </c>
      <c r="F389" s="249">
        <f>_xlfn.XLOOKUP(B389,'[3]L02'!$A:$A,'[3]L02'!$C:$C,0)</f>
        <v>5695</v>
      </c>
      <c r="G389" s="226"/>
      <c r="I389" s="76">
        <f>_xlfn.XLOOKUP(B389,'3、一般公共预算支出决算表 '!B:B,'3、一般公共预算支出决算表 '!D:D,0)</f>
        <v>7310.297</v>
      </c>
      <c r="J389" s="76">
        <f t="shared" si="15"/>
        <v>0</v>
      </c>
    </row>
    <row r="390" s="76" customFormat="1" spans="1:10">
      <c r="A390" s="245">
        <f t="shared" si="17"/>
        <v>7</v>
      </c>
      <c r="B390" s="246">
        <v>2130201</v>
      </c>
      <c r="C390" s="246" t="s">
        <v>145</v>
      </c>
      <c r="D390" s="247">
        <v>3429.5</v>
      </c>
      <c r="E390" s="248">
        <v>3090.59</v>
      </c>
      <c r="F390" s="249">
        <f>_xlfn.XLOOKUP(B390,'[3]L02'!$A:$A,'[3]L02'!$C:$C,0)</f>
        <v>2868</v>
      </c>
      <c r="G390" s="226"/>
      <c r="I390" s="76">
        <f>_xlfn.XLOOKUP(B390,'3、一般公共预算支出决算表 '!B:B,'3、一般公共预算支出决算表 '!D:D,0)</f>
        <v>3429.5</v>
      </c>
      <c r="J390" s="76">
        <f t="shared" ref="J390:J453" si="18">D390-I390</f>
        <v>0</v>
      </c>
    </row>
    <row r="391" s="76" customFormat="1" spans="1:10">
      <c r="A391" s="245">
        <f t="shared" si="17"/>
        <v>7</v>
      </c>
      <c r="B391" s="246">
        <v>2130202</v>
      </c>
      <c r="C391" s="246" t="s">
        <v>146</v>
      </c>
      <c r="D391" s="247">
        <v>257.5</v>
      </c>
      <c r="E391" s="248">
        <v>269.5</v>
      </c>
      <c r="F391" s="249">
        <f>_xlfn.XLOOKUP(B391,'[3]L02'!$A:$A,'[3]L02'!$C:$C,0)</f>
        <v>345</v>
      </c>
      <c r="G391" s="226"/>
      <c r="I391" s="76">
        <f>_xlfn.XLOOKUP(B391,'3、一般公共预算支出决算表 '!B:B,'3、一般公共预算支出决算表 '!D:D,0)</f>
        <v>257.5</v>
      </c>
      <c r="J391" s="76">
        <f t="shared" si="18"/>
        <v>0</v>
      </c>
    </row>
    <row r="392" s="76" customFormat="1" spans="1:10">
      <c r="A392" s="245">
        <f t="shared" si="17"/>
        <v>7</v>
      </c>
      <c r="B392" s="246">
        <v>2130205</v>
      </c>
      <c r="C392" s="246" t="s">
        <v>450</v>
      </c>
      <c r="D392" s="247">
        <v>1190</v>
      </c>
      <c r="E392" s="248">
        <v>0</v>
      </c>
      <c r="F392" s="249">
        <f>_xlfn.XLOOKUP(B392,'[3]L02'!$A:$A,'[3]L02'!$C:$C,0)</f>
        <v>976</v>
      </c>
      <c r="G392" s="226"/>
      <c r="I392" s="76">
        <f>_xlfn.XLOOKUP(B392,'3、一般公共预算支出决算表 '!B:B,'3、一般公共预算支出决算表 '!D:D,0)</f>
        <v>1190</v>
      </c>
      <c r="J392" s="76">
        <f t="shared" si="18"/>
        <v>0</v>
      </c>
    </row>
    <row r="393" s="76" customFormat="1" spans="1:10">
      <c r="A393" s="245">
        <f t="shared" si="17"/>
        <v>7</v>
      </c>
      <c r="B393" s="246">
        <v>2130206</v>
      </c>
      <c r="C393" s="246" t="s">
        <v>451</v>
      </c>
      <c r="D393" s="247">
        <v>0</v>
      </c>
      <c r="E393" s="248">
        <v>0</v>
      </c>
      <c r="F393" s="249">
        <f>_xlfn.XLOOKUP(B393,'[3]L02'!$A:$A,'[3]L02'!$C:$C,0)</f>
        <v>3</v>
      </c>
      <c r="G393" s="226"/>
      <c r="I393" s="76">
        <f>_xlfn.XLOOKUP(B393,'3、一般公共预算支出决算表 '!B:B,'3、一般公共预算支出决算表 '!D:D,0)</f>
        <v>0</v>
      </c>
      <c r="J393" s="76">
        <f t="shared" si="18"/>
        <v>0</v>
      </c>
    </row>
    <row r="394" s="76" customFormat="1" spans="1:10">
      <c r="A394" s="245">
        <f t="shared" si="17"/>
        <v>7</v>
      </c>
      <c r="B394" s="246">
        <v>2130207</v>
      </c>
      <c r="C394" s="246" t="s">
        <v>452</v>
      </c>
      <c r="D394" s="247">
        <v>204.47</v>
      </c>
      <c r="E394" s="248">
        <v>0</v>
      </c>
      <c r="F394" s="249">
        <f>_xlfn.XLOOKUP(B394,'[3]L02'!$A:$A,'[3]L02'!$C:$C,0)</f>
        <v>428</v>
      </c>
      <c r="G394" s="226"/>
      <c r="I394" s="76">
        <f>_xlfn.XLOOKUP(B394,'3、一般公共预算支出决算表 '!B:B,'3、一般公共预算支出决算表 '!D:D,0)</f>
        <v>204.47</v>
      </c>
      <c r="J394" s="76">
        <f t="shared" si="18"/>
        <v>0</v>
      </c>
    </row>
    <row r="395" s="76" customFormat="1" spans="1:10">
      <c r="A395" s="245">
        <f t="shared" si="17"/>
        <v>7</v>
      </c>
      <c r="B395" s="246">
        <v>2130209</v>
      </c>
      <c r="C395" s="246" t="s">
        <v>453</v>
      </c>
      <c r="D395" s="247">
        <v>49.827</v>
      </c>
      <c r="E395" s="248">
        <v>0</v>
      </c>
      <c r="F395" s="249">
        <f>_xlfn.XLOOKUP(B395,'[3]L02'!$A:$A,'[3]L02'!$C:$C,0)</f>
        <v>76</v>
      </c>
      <c r="G395" s="226"/>
      <c r="I395" s="76">
        <f>_xlfn.XLOOKUP(B395,'3、一般公共预算支出决算表 '!B:B,'3、一般公共预算支出决算表 '!D:D,0)</f>
        <v>49.827</v>
      </c>
      <c r="J395" s="76">
        <f t="shared" si="18"/>
        <v>0</v>
      </c>
    </row>
    <row r="396" s="76" customFormat="1" spans="1:10">
      <c r="A396" s="245">
        <f t="shared" si="17"/>
        <v>7</v>
      </c>
      <c r="B396" s="246">
        <v>2130211</v>
      </c>
      <c r="C396" s="246" t="s">
        <v>454</v>
      </c>
      <c r="D396" s="247">
        <v>0</v>
      </c>
      <c r="E396" s="248">
        <v>0</v>
      </c>
      <c r="F396" s="249">
        <f>_xlfn.XLOOKUP(B396,'[3]L02'!$A:$A,'[3]L02'!$C:$C,0)</f>
        <v>22</v>
      </c>
      <c r="G396" s="226"/>
      <c r="I396" s="76">
        <f>_xlfn.XLOOKUP(B396,'3、一般公共预算支出决算表 '!B:B,'3、一般公共预算支出决算表 '!D:D,0)</f>
        <v>0</v>
      </c>
      <c r="J396" s="76">
        <f t="shared" si="18"/>
        <v>0</v>
      </c>
    </row>
    <row r="397" s="76" customFormat="1" spans="1:10">
      <c r="A397" s="245">
        <f t="shared" si="17"/>
        <v>7</v>
      </c>
      <c r="B397" s="246">
        <v>2130212</v>
      </c>
      <c r="C397" s="246" t="s">
        <v>455</v>
      </c>
      <c r="D397" s="247">
        <v>56</v>
      </c>
      <c r="E397" s="248">
        <v>0</v>
      </c>
      <c r="F397" s="249">
        <f>_xlfn.XLOOKUP(B397,'[3]L02'!$A:$A,'[3]L02'!$C:$C,0)</f>
        <v>241</v>
      </c>
      <c r="G397" s="226"/>
      <c r="I397" s="76">
        <f>_xlfn.XLOOKUP(B397,'3、一般公共预算支出决算表 '!B:B,'3、一般公共预算支出决算表 '!D:D,0)</f>
        <v>56</v>
      </c>
      <c r="J397" s="76">
        <f t="shared" si="18"/>
        <v>0</v>
      </c>
    </row>
    <row r="398" s="76" customFormat="1" spans="1:10">
      <c r="A398" s="245">
        <f t="shared" si="17"/>
        <v>7</v>
      </c>
      <c r="B398" s="246">
        <v>2130221</v>
      </c>
      <c r="C398" s="246" t="s">
        <v>456</v>
      </c>
      <c r="D398" s="247">
        <v>0</v>
      </c>
      <c r="E398" s="248">
        <v>0</v>
      </c>
      <c r="F398" s="249">
        <f>_xlfn.XLOOKUP(B398,'[3]L02'!$A:$A,'[3]L02'!$C:$C,0)</f>
        <v>356</v>
      </c>
      <c r="G398" s="226"/>
      <c r="I398" s="76">
        <f>_xlfn.XLOOKUP(B398,'3、一般公共预算支出决算表 '!B:B,'3、一般公共预算支出决算表 '!D:D,0)</f>
        <v>0</v>
      </c>
      <c r="J398" s="76">
        <f t="shared" si="18"/>
        <v>0</v>
      </c>
    </row>
    <row r="399" s="76" customFormat="1" spans="1:10">
      <c r="A399" s="245">
        <f t="shared" si="17"/>
        <v>7</v>
      </c>
      <c r="B399" s="246">
        <v>2130234</v>
      </c>
      <c r="C399" s="246" t="s">
        <v>457</v>
      </c>
      <c r="D399" s="247">
        <v>0</v>
      </c>
      <c r="E399" s="248">
        <v>0</v>
      </c>
      <c r="F399" s="249">
        <f>_xlfn.XLOOKUP(B399,'[3]L02'!$A:$A,'[3]L02'!$C:$C,0)</f>
        <v>223</v>
      </c>
      <c r="G399" s="226"/>
      <c r="I399" s="76">
        <f>_xlfn.XLOOKUP(B399,'3、一般公共预算支出决算表 '!B:B,'3、一般公共预算支出决算表 '!D:D,0)</f>
        <v>0</v>
      </c>
      <c r="J399" s="76">
        <f t="shared" si="18"/>
        <v>0</v>
      </c>
    </row>
    <row r="400" s="76" customFormat="1" spans="1:10">
      <c r="A400" s="245">
        <f t="shared" si="17"/>
        <v>7</v>
      </c>
      <c r="B400" s="246">
        <v>2130299</v>
      </c>
      <c r="C400" s="246" t="s">
        <v>458</v>
      </c>
      <c r="D400" s="247">
        <v>2123</v>
      </c>
      <c r="E400" s="248">
        <v>1871.06</v>
      </c>
      <c r="F400" s="249">
        <f>_xlfn.XLOOKUP(B400,'[3]L02'!$A:$A,'[3]L02'!$C:$C,0)</f>
        <v>151</v>
      </c>
      <c r="G400" s="226"/>
      <c r="I400" s="76">
        <f>_xlfn.XLOOKUP(B400,'3、一般公共预算支出决算表 '!B:B,'3、一般公共预算支出决算表 '!D:D,0)</f>
        <v>2123</v>
      </c>
      <c r="J400" s="76">
        <f t="shared" si="18"/>
        <v>0</v>
      </c>
    </row>
    <row r="401" s="76" customFormat="1" spans="1:10">
      <c r="A401" s="245">
        <f t="shared" si="17"/>
        <v>5</v>
      </c>
      <c r="B401" s="246">
        <v>21303</v>
      </c>
      <c r="C401" s="250" t="s">
        <v>459</v>
      </c>
      <c r="D401" s="247">
        <v>41817.72</v>
      </c>
      <c r="E401" s="248">
        <f>12421.63+3300</f>
        <v>15721.63</v>
      </c>
      <c r="F401" s="249">
        <f>_xlfn.XLOOKUP(B401,'[3]L02'!$A:$A,'[3]L02'!$C:$C,0)</f>
        <v>25055</v>
      </c>
      <c r="G401" s="226"/>
      <c r="I401" s="76">
        <f>_xlfn.XLOOKUP(B401,'3、一般公共预算支出决算表 '!B:B,'3、一般公共预算支出决算表 '!D:D,0)</f>
        <v>41817.72</v>
      </c>
      <c r="J401" s="76">
        <f t="shared" si="18"/>
        <v>0</v>
      </c>
    </row>
    <row r="402" s="76" customFormat="1" spans="1:10">
      <c r="A402" s="245">
        <f t="shared" si="17"/>
        <v>7</v>
      </c>
      <c r="B402" s="246">
        <v>2130301</v>
      </c>
      <c r="C402" s="246" t="s">
        <v>145</v>
      </c>
      <c r="D402" s="247">
        <v>5085.58</v>
      </c>
      <c r="E402" s="248">
        <v>4906.03</v>
      </c>
      <c r="F402" s="249">
        <f>_xlfn.XLOOKUP(B402,'[3]L02'!$A:$A,'[3]L02'!$C:$C,0)</f>
        <v>4540</v>
      </c>
      <c r="G402" s="226"/>
      <c r="I402" s="76">
        <f>_xlfn.XLOOKUP(B402,'3、一般公共预算支出决算表 '!B:B,'3、一般公共预算支出决算表 '!D:D,0)</f>
        <v>5085.58</v>
      </c>
      <c r="J402" s="76">
        <f t="shared" si="18"/>
        <v>0</v>
      </c>
    </row>
    <row r="403" s="76" customFormat="1" spans="1:10">
      <c r="A403" s="245">
        <f t="shared" si="17"/>
        <v>7</v>
      </c>
      <c r="B403" s="246">
        <v>2130302</v>
      </c>
      <c r="C403" s="246" t="s">
        <v>146</v>
      </c>
      <c r="D403" s="247">
        <v>371.54</v>
      </c>
      <c r="E403" s="248">
        <v>1038.6</v>
      </c>
      <c r="F403" s="249">
        <f>_xlfn.XLOOKUP(B403,'[3]L02'!$A:$A,'[3]L02'!$C:$C,0)</f>
        <v>707</v>
      </c>
      <c r="G403" s="226"/>
      <c r="I403" s="76">
        <f>_xlfn.XLOOKUP(B403,'3、一般公共预算支出决算表 '!B:B,'3、一般公共预算支出决算表 '!D:D,0)</f>
        <v>371.54</v>
      </c>
      <c r="J403" s="76">
        <f t="shared" si="18"/>
        <v>0</v>
      </c>
    </row>
    <row r="404" s="76" customFormat="1" spans="1:10">
      <c r="A404" s="245">
        <f t="shared" si="17"/>
        <v>7</v>
      </c>
      <c r="B404" s="246">
        <v>2130304</v>
      </c>
      <c r="C404" s="246" t="s">
        <v>460</v>
      </c>
      <c r="D404" s="247">
        <v>0</v>
      </c>
      <c r="E404" s="248">
        <v>0</v>
      </c>
      <c r="F404" s="249">
        <f>_xlfn.XLOOKUP(B404,'[3]L02'!$A:$A,'[3]L02'!$C:$C,0)</f>
        <v>0</v>
      </c>
      <c r="G404" s="226"/>
      <c r="I404" s="76">
        <f>_xlfn.XLOOKUP(B404,'3、一般公共预算支出决算表 '!B:B,'3、一般公共预算支出决算表 '!D:D,0)</f>
        <v>0</v>
      </c>
      <c r="J404" s="76">
        <f t="shared" si="18"/>
        <v>0</v>
      </c>
    </row>
    <row r="405" s="76" customFormat="1" spans="1:10">
      <c r="A405" s="245">
        <f t="shared" si="17"/>
        <v>7</v>
      </c>
      <c r="B405" s="246">
        <v>2130305</v>
      </c>
      <c r="C405" s="246" t="s">
        <v>461</v>
      </c>
      <c r="D405" s="247">
        <v>32690.6</v>
      </c>
      <c r="E405" s="248">
        <v>5617</v>
      </c>
      <c r="F405" s="249">
        <f>_xlfn.XLOOKUP(B405,'[3]L02'!$A:$A,'[3]L02'!$C:$C,0)</f>
        <v>17538</v>
      </c>
      <c r="G405" s="226"/>
      <c r="I405" s="76">
        <f>_xlfn.XLOOKUP(B405,'3、一般公共预算支出决算表 '!B:B,'3、一般公共预算支出决算表 '!D:D,0)</f>
        <v>32690.6</v>
      </c>
      <c r="J405" s="76">
        <f t="shared" si="18"/>
        <v>0</v>
      </c>
    </row>
    <row r="406" s="76" customFormat="1" spans="1:10">
      <c r="A406" s="245">
        <f t="shared" si="17"/>
        <v>7</v>
      </c>
      <c r="B406" s="246">
        <v>2130306</v>
      </c>
      <c r="C406" s="246" t="s">
        <v>462</v>
      </c>
      <c r="D406" s="247">
        <v>0</v>
      </c>
      <c r="E406" s="248">
        <v>0</v>
      </c>
      <c r="F406" s="249">
        <f>_xlfn.XLOOKUP(B406,'[3]L02'!$A:$A,'[3]L02'!$C:$C,0)</f>
        <v>183</v>
      </c>
      <c r="G406" s="226"/>
      <c r="I406" s="76">
        <f>_xlfn.XLOOKUP(B406,'3、一般公共预算支出决算表 '!B:B,'3、一般公共预算支出决算表 '!D:D,0)</f>
        <v>0</v>
      </c>
      <c r="J406" s="76">
        <f t="shared" si="18"/>
        <v>0</v>
      </c>
    </row>
    <row r="407" s="76" customFormat="1" spans="1:10">
      <c r="A407" s="245">
        <f t="shared" si="17"/>
        <v>7</v>
      </c>
      <c r="B407" s="246">
        <v>2130310</v>
      </c>
      <c r="C407" s="246" t="s">
        <v>463</v>
      </c>
      <c r="D407" s="247">
        <v>0</v>
      </c>
      <c r="E407" s="248">
        <v>0</v>
      </c>
      <c r="F407" s="249">
        <f>_xlfn.XLOOKUP(B407,'[3]L02'!$A:$A,'[3]L02'!$C:$C,0)</f>
        <v>26</v>
      </c>
      <c r="G407" s="226"/>
      <c r="I407" s="76">
        <f>_xlfn.XLOOKUP(B407,'3、一般公共预算支出决算表 '!B:B,'3、一般公共预算支出决算表 '!D:D,0)</f>
        <v>0</v>
      </c>
      <c r="J407" s="76">
        <f t="shared" si="18"/>
        <v>0</v>
      </c>
    </row>
    <row r="408" s="76" customFormat="1" spans="1:10">
      <c r="A408" s="245">
        <f t="shared" si="17"/>
        <v>7</v>
      </c>
      <c r="B408" s="246">
        <v>2130311</v>
      </c>
      <c r="C408" s="246" t="s">
        <v>464</v>
      </c>
      <c r="D408" s="247">
        <v>0</v>
      </c>
      <c r="E408" s="248">
        <v>0</v>
      </c>
      <c r="F408" s="249">
        <f>_xlfn.XLOOKUP(B408,'[3]L02'!$A:$A,'[3]L02'!$C:$C,0)</f>
        <v>0</v>
      </c>
      <c r="G408" s="226"/>
      <c r="I408" s="76">
        <f>_xlfn.XLOOKUP(B408,'3、一般公共预算支出决算表 '!B:B,'3、一般公共预算支出决算表 '!D:D,0)</f>
        <v>0</v>
      </c>
      <c r="J408" s="76">
        <f t="shared" si="18"/>
        <v>0</v>
      </c>
    </row>
    <row r="409" s="76" customFormat="1" spans="1:10">
      <c r="A409" s="245">
        <f t="shared" si="17"/>
        <v>7</v>
      </c>
      <c r="B409" s="246">
        <v>2130314</v>
      </c>
      <c r="C409" s="246" t="s">
        <v>465</v>
      </c>
      <c r="D409" s="247">
        <v>0</v>
      </c>
      <c r="E409" s="248">
        <v>0</v>
      </c>
      <c r="F409" s="249">
        <f>_xlfn.XLOOKUP(B409,'[3]L02'!$A:$A,'[3]L02'!$C:$C,0)</f>
        <v>61</v>
      </c>
      <c r="G409" s="226"/>
      <c r="I409" s="76">
        <f>_xlfn.XLOOKUP(B409,'3、一般公共预算支出决算表 '!B:B,'3、一般公共预算支出决算表 '!D:D,0)</f>
        <v>0</v>
      </c>
      <c r="J409" s="76">
        <f t="shared" si="18"/>
        <v>0</v>
      </c>
    </row>
    <row r="410" s="76" customFormat="1" spans="1:10">
      <c r="A410" s="245">
        <f t="shared" si="17"/>
        <v>7</v>
      </c>
      <c r="B410" s="246">
        <v>2130315</v>
      </c>
      <c r="C410" s="246" t="s">
        <v>466</v>
      </c>
      <c r="D410" s="247">
        <v>0</v>
      </c>
      <c r="E410" s="248">
        <v>0</v>
      </c>
      <c r="F410" s="249">
        <f>_xlfn.XLOOKUP(B410,'[3]L02'!$A:$A,'[3]L02'!$C:$C,0)</f>
        <v>28</v>
      </c>
      <c r="G410" s="226"/>
      <c r="I410" s="76">
        <f>_xlfn.XLOOKUP(B410,'3、一般公共预算支出决算表 '!B:B,'3、一般公共预算支出决算表 '!D:D,0)</f>
        <v>0</v>
      </c>
      <c r="J410" s="76">
        <f t="shared" si="18"/>
        <v>0</v>
      </c>
    </row>
    <row r="411" s="76" customFormat="1" spans="1:10">
      <c r="A411" s="245">
        <f t="shared" si="17"/>
        <v>7</v>
      </c>
      <c r="B411" s="246">
        <v>2130316</v>
      </c>
      <c r="C411" s="246" t="s">
        <v>467</v>
      </c>
      <c r="D411" s="247">
        <v>2126</v>
      </c>
      <c r="E411" s="248">
        <v>3300</v>
      </c>
      <c r="F411" s="249">
        <f>_xlfn.XLOOKUP(B411,'[3]L02'!$A:$A,'[3]L02'!$C:$C,0)</f>
        <v>775</v>
      </c>
      <c r="G411" s="226"/>
      <c r="I411" s="76">
        <f>_xlfn.XLOOKUP(B411,'3、一般公共预算支出决算表 '!B:B,'3、一般公共预算支出决算表 '!D:D,0)</f>
        <v>2126</v>
      </c>
      <c r="J411" s="76">
        <f t="shared" si="18"/>
        <v>0</v>
      </c>
    </row>
    <row r="412" s="76" customFormat="1" spans="1:10">
      <c r="A412" s="245">
        <f t="shared" si="17"/>
        <v>7</v>
      </c>
      <c r="B412" s="246">
        <v>2130321</v>
      </c>
      <c r="C412" s="246" t="s">
        <v>468</v>
      </c>
      <c r="D412" s="247">
        <v>1544</v>
      </c>
      <c r="E412" s="248">
        <v>860</v>
      </c>
      <c r="F412" s="249">
        <f>_xlfn.XLOOKUP(B412,'[3]L02'!$A:$A,'[3]L02'!$C:$C,0)</f>
        <v>505</v>
      </c>
      <c r="G412" s="226"/>
      <c r="I412" s="76">
        <f>_xlfn.XLOOKUP(B412,'3、一般公共预算支出决算表 '!B:B,'3、一般公共预算支出决算表 '!D:D,0)</f>
        <v>1544</v>
      </c>
      <c r="J412" s="76">
        <f t="shared" si="18"/>
        <v>0</v>
      </c>
    </row>
    <row r="413" s="76" customFormat="1" spans="1:10">
      <c r="A413" s="245">
        <f t="shared" ref="A413:A456" si="19">LEN(B413)</f>
        <v>7</v>
      </c>
      <c r="B413" s="246">
        <v>2130335</v>
      </c>
      <c r="C413" s="246" t="s">
        <v>469</v>
      </c>
      <c r="D413" s="247">
        <v>0</v>
      </c>
      <c r="E413" s="248">
        <v>0</v>
      </c>
      <c r="F413" s="249">
        <f>_xlfn.XLOOKUP(B413,'[3]L02'!$A:$A,'[3]L02'!$C:$C,0)</f>
        <v>79</v>
      </c>
      <c r="G413" s="226"/>
      <c r="I413" s="76">
        <f>_xlfn.XLOOKUP(B413,'3、一般公共预算支出决算表 '!B:B,'3、一般公共预算支出决算表 '!D:D,0)</f>
        <v>0</v>
      </c>
      <c r="J413" s="76">
        <f t="shared" si="18"/>
        <v>0</v>
      </c>
    </row>
    <row r="414" s="76" customFormat="1" spans="1:10">
      <c r="A414" s="245">
        <f t="shared" si="19"/>
        <v>7</v>
      </c>
      <c r="B414" s="246">
        <v>2130399</v>
      </c>
      <c r="C414" s="246" t="s">
        <v>470</v>
      </c>
      <c r="D414" s="247">
        <v>0</v>
      </c>
      <c r="E414" s="248">
        <v>0</v>
      </c>
      <c r="F414" s="249">
        <f>_xlfn.XLOOKUP(B414,'[3]L02'!$A:$A,'[3]L02'!$C:$C,0)</f>
        <v>585</v>
      </c>
      <c r="G414" s="226"/>
      <c r="I414" s="76">
        <f>_xlfn.XLOOKUP(B414,'3、一般公共预算支出决算表 '!B:B,'3、一般公共预算支出决算表 '!D:D,0)</f>
        <v>0</v>
      </c>
      <c r="J414" s="76">
        <f t="shared" si="18"/>
        <v>0</v>
      </c>
    </row>
    <row r="415" s="76" customFormat="1" spans="1:10">
      <c r="A415" s="245">
        <f t="shared" si="19"/>
        <v>5</v>
      </c>
      <c r="B415" s="246">
        <v>21305</v>
      </c>
      <c r="C415" s="250" t="s">
        <v>471</v>
      </c>
      <c r="D415" s="247">
        <v>6198.23</v>
      </c>
      <c r="E415" s="248">
        <v>8429.5</v>
      </c>
      <c r="F415" s="249">
        <f>_xlfn.XLOOKUP(B415,'[3]L02'!$A:$A,'[3]L02'!$C:$C,0)</f>
        <v>9903</v>
      </c>
      <c r="G415" s="226"/>
      <c r="I415" s="76">
        <f>_xlfn.XLOOKUP(B415,'3、一般公共预算支出决算表 '!B:B,'3、一般公共预算支出决算表 '!D:D,0)</f>
        <v>6198.23</v>
      </c>
      <c r="J415" s="76">
        <f t="shared" si="18"/>
        <v>0</v>
      </c>
    </row>
    <row r="416" s="76" customFormat="1" spans="1:10">
      <c r="A416" s="245">
        <f t="shared" si="19"/>
        <v>7</v>
      </c>
      <c r="B416" s="246">
        <v>2130501</v>
      </c>
      <c r="C416" s="246" t="s">
        <v>145</v>
      </c>
      <c r="D416" s="247">
        <v>297.64</v>
      </c>
      <c r="E416" s="248">
        <v>276.75</v>
      </c>
      <c r="F416" s="249">
        <f>_xlfn.XLOOKUP(B416,'[3]L02'!$A:$A,'[3]L02'!$C:$C,0)</f>
        <v>251</v>
      </c>
      <c r="G416" s="226"/>
      <c r="I416" s="76">
        <f>_xlfn.XLOOKUP(B416,'3、一般公共预算支出决算表 '!B:B,'3、一般公共预算支出决算表 '!D:D,0)</f>
        <v>297.64</v>
      </c>
      <c r="J416" s="76">
        <f t="shared" si="18"/>
        <v>0</v>
      </c>
    </row>
    <row r="417" s="76" customFormat="1" spans="1:10">
      <c r="A417" s="245">
        <f t="shared" si="19"/>
        <v>7</v>
      </c>
      <c r="B417" s="246">
        <v>2130502</v>
      </c>
      <c r="C417" s="246" t="s">
        <v>146</v>
      </c>
      <c r="D417" s="247">
        <v>120.59</v>
      </c>
      <c r="E417" s="248">
        <v>123</v>
      </c>
      <c r="F417" s="249">
        <f>_xlfn.XLOOKUP(B417,'[3]L02'!$A:$A,'[3]L02'!$C:$C,0)</f>
        <v>13</v>
      </c>
      <c r="G417" s="226"/>
      <c r="I417" s="76">
        <f>_xlfn.XLOOKUP(B417,'3、一般公共预算支出决算表 '!B:B,'3、一般公共预算支出决算表 '!D:D,0)</f>
        <v>120.59</v>
      </c>
      <c r="J417" s="76">
        <f t="shared" si="18"/>
        <v>0</v>
      </c>
    </row>
    <row r="418" s="76" customFormat="1" spans="1:10">
      <c r="A418" s="245">
        <f t="shared" si="19"/>
        <v>7</v>
      </c>
      <c r="B418" s="246">
        <v>2130504</v>
      </c>
      <c r="C418" s="246" t="s">
        <v>472</v>
      </c>
      <c r="D418" s="247">
        <v>0</v>
      </c>
      <c r="E418" s="248">
        <v>0</v>
      </c>
      <c r="F418" s="249">
        <f>_xlfn.XLOOKUP(B418,'[3]L02'!$A:$A,'[3]L02'!$C:$C,0)</f>
        <v>44</v>
      </c>
      <c r="G418" s="226"/>
      <c r="I418" s="76">
        <f>_xlfn.XLOOKUP(B418,'3、一般公共预算支出决算表 '!B:B,'3、一般公共预算支出决算表 '!D:D,0)</f>
        <v>0</v>
      </c>
      <c r="J418" s="76">
        <f t="shared" si="18"/>
        <v>0</v>
      </c>
    </row>
    <row r="419" s="76" customFormat="1" spans="1:10">
      <c r="A419" s="245">
        <f t="shared" si="19"/>
        <v>7</v>
      </c>
      <c r="B419" s="246">
        <v>2130599</v>
      </c>
      <c r="C419" s="246" t="s">
        <v>473</v>
      </c>
      <c r="D419" s="247">
        <v>5780</v>
      </c>
      <c r="E419" s="248">
        <v>8029.75</v>
      </c>
      <c r="F419" s="249">
        <f>_xlfn.XLOOKUP(B419,'[3]L02'!$A:$A,'[3]L02'!$C:$C,0)</f>
        <v>9595</v>
      </c>
      <c r="G419" s="226"/>
      <c r="I419" s="76">
        <f>_xlfn.XLOOKUP(B419,'3、一般公共预算支出决算表 '!B:B,'3、一般公共预算支出决算表 '!D:D,0)</f>
        <v>5780</v>
      </c>
      <c r="J419" s="76">
        <f t="shared" si="18"/>
        <v>0</v>
      </c>
    </row>
    <row r="420" s="76" customFormat="1" spans="1:10">
      <c r="A420" s="245">
        <f t="shared" si="19"/>
        <v>5</v>
      </c>
      <c r="B420" s="246">
        <v>21307</v>
      </c>
      <c r="C420" s="250" t="s">
        <v>474</v>
      </c>
      <c r="D420" s="247">
        <v>17147.44</v>
      </c>
      <c r="E420" s="248">
        <v>14040</v>
      </c>
      <c r="F420" s="249">
        <f>_xlfn.XLOOKUP(B420,'[3]L02'!$A:$A,'[3]L02'!$C:$C,0)</f>
        <v>14310</v>
      </c>
      <c r="G420" s="226"/>
      <c r="I420" s="76">
        <f>_xlfn.XLOOKUP(B420,'3、一般公共预算支出决算表 '!B:B,'3、一般公共预算支出决算表 '!D:D,0)</f>
        <v>17147.44</v>
      </c>
      <c r="J420" s="76">
        <f t="shared" si="18"/>
        <v>0</v>
      </c>
    </row>
    <row r="421" s="76" customFormat="1" spans="1:10">
      <c r="A421" s="245">
        <f t="shared" si="19"/>
        <v>7</v>
      </c>
      <c r="B421" s="246">
        <v>2130701</v>
      </c>
      <c r="C421" s="246" t="s">
        <v>475</v>
      </c>
      <c r="D421" s="247">
        <v>1379</v>
      </c>
      <c r="E421" s="248">
        <v>823</v>
      </c>
      <c r="F421" s="249">
        <f>_xlfn.XLOOKUP(B421,'[3]L02'!$A:$A,'[3]L02'!$C:$C,0)</f>
        <v>2090</v>
      </c>
      <c r="G421" s="226"/>
      <c r="I421" s="76">
        <f>_xlfn.XLOOKUP(B421,'3、一般公共预算支出决算表 '!B:B,'3、一般公共预算支出决算表 '!D:D,0)</f>
        <v>1379</v>
      </c>
      <c r="J421" s="76">
        <f t="shared" si="18"/>
        <v>0</v>
      </c>
    </row>
    <row r="422" s="76" customFormat="1" spans="1:10">
      <c r="A422" s="245">
        <f t="shared" si="19"/>
        <v>7</v>
      </c>
      <c r="B422" s="246">
        <v>2130705</v>
      </c>
      <c r="C422" s="246" t="s">
        <v>476</v>
      </c>
      <c r="D422" s="247">
        <v>13612.44</v>
      </c>
      <c r="E422" s="248">
        <v>10069</v>
      </c>
      <c r="F422" s="249">
        <f>_xlfn.XLOOKUP(B422,'[3]L02'!$A:$A,'[3]L02'!$C:$C,0)</f>
        <v>11739</v>
      </c>
      <c r="G422" s="226"/>
      <c r="I422" s="76">
        <f>_xlfn.XLOOKUP(B422,'3、一般公共预算支出决算表 '!B:B,'3、一般公共预算支出决算表 '!D:D,0)</f>
        <v>13612.44</v>
      </c>
      <c r="J422" s="76">
        <f t="shared" si="18"/>
        <v>0</v>
      </c>
    </row>
    <row r="423" s="76" customFormat="1" spans="1:10">
      <c r="A423" s="245">
        <f t="shared" si="19"/>
        <v>7</v>
      </c>
      <c r="B423" s="246">
        <v>2130706</v>
      </c>
      <c r="C423" s="246" t="s">
        <v>477</v>
      </c>
      <c r="D423" s="247">
        <v>0</v>
      </c>
      <c r="E423" s="248">
        <v>0</v>
      </c>
      <c r="F423" s="249">
        <f>_xlfn.XLOOKUP(B423,'[3]L02'!$A:$A,'[3]L02'!$C:$C,0)</f>
        <v>0</v>
      </c>
      <c r="G423" s="226"/>
      <c r="I423" s="76">
        <f>_xlfn.XLOOKUP(B423,'3、一般公共预算支出决算表 '!B:B,'3、一般公共预算支出决算表 '!D:D,0)</f>
        <v>0</v>
      </c>
      <c r="J423" s="76">
        <f t="shared" si="18"/>
        <v>0</v>
      </c>
    </row>
    <row r="424" s="76" customFormat="1" spans="1:10">
      <c r="A424" s="245">
        <f t="shared" si="19"/>
        <v>7</v>
      </c>
      <c r="B424" s="246">
        <v>2130707</v>
      </c>
      <c r="C424" s="246" t="s">
        <v>478</v>
      </c>
      <c r="D424" s="247">
        <v>100</v>
      </c>
      <c r="E424" s="248">
        <v>200</v>
      </c>
      <c r="F424" s="249">
        <f>_xlfn.XLOOKUP(B424,'[3]L02'!$A:$A,'[3]L02'!$C:$C,0)</f>
        <v>446</v>
      </c>
      <c r="G424" s="226"/>
      <c r="I424" s="76">
        <f>_xlfn.XLOOKUP(B424,'3、一般公共预算支出决算表 '!B:B,'3、一般公共预算支出决算表 '!D:D,0)</f>
        <v>100</v>
      </c>
      <c r="J424" s="76">
        <f t="shared" si="18"/>
        <v>0</v>
      </c>
    </row>
    <row r="425" s="76" customFormat="1" spans="1:10">
      <c r="A425" s="245">
        <f t="shared" si="19"/>
        <v>7</v>
      </c>
      <c r="B425" s="246">
        <v>2130799</v>
      </c>
      <c r="C425" s="246" t="s">
        <v>479</v>
      </c>
      <c r="D425" s="247">
        <v>2056</v>
      </c>
      <c r="E425" s="248">
        <v>2948</v>
      </c>
      <c r="F425" s="249">
        <f>_xlfn.XLOOKUP(B425,'[3]L02'!$A:$A,'[3]L02'!$C:$C,0)</f>
        <v>35</v>
      </c>
      <c r="G425" s="226"/>
      <c r="I425" s="76">
        <f>_xlfn.XLOOKUP(B425,'3、一般公共预算支出决算表 '!B:B,'3、一般公共预算支出决算表 '!D:D,0)</f>
        <v>2056</v>
      </c>
      <c r="J425" s="76">
        <f t="shared" si="18"/>
        <v>0</v>
      </c>
    </row>
    <row r="426" s="76" customFormat="1" spans="1:10">
      <c r="A426" s="245">
        <f t="shared" si="19"/>
        <v>5</v>
      </c>
      <c r="B426" s="246">
        <v>21308</v>
      </c>
      <c r="C426" s="250" t="s">
        <v>480</v>
      </c>
      <c r="D426" s="247">
        <v>4994</v>
      </c>
      <c r="E426" s="248">
        <v>0</v>
      </c>
      <c r="F426" s="249">
        <f>_xlfn.XLOOKUP(B426,'[3]L02'!$A:$A,'[3]L02'!$C:$C,0)</f>
        <v>4368</v>
      </c>
      <c r="G426" s="226"/>
      <c r="I426" s="76">
        <f>_xlfn.XLOOKUP(B426,'3、一般公共预算支出决算表 '!B:B,'3、一般公共预算支出决算表 '!D:D,0)</f>
        <v>4994</v>
      </c>
      <c r="J426" s="76">
        <f t="shared" si="18"/>
        <v>0</v>
      </c>
    </row>
    <row r="427" s="76" customFormat="1" spans="1:10">
      <c r="A427" s="245">
        <f t="shared" si="19"/>
        <v>7</v>
      </c>
      <c r="B427" s="246">
        <v>2130801</v>
      </c>
      <c r="C427" s="246" t="s">
        <v>481</v>
      </c>
      <c r="D427" s="247">
        <v>0</v>
      </c>
      <c r="E427" s="248">
        <v>0</v>
      </c>
      <c r="F427" s="249">
        <f>_xlfn.XLOOKUP(B427,'[3]L02'!$A:$A,'[3]L02'!$C:$C,0)</f>
        <v>0</v>
      </c>
      <c r="G427" s="226"/>
      <c r="I427" s="76">
        <f>_xlfn.XLOOKUP(B427,'3、一般公共预算支出决算表 '!B:B,'3、一般公共预算支出决算表 '!D:D,0)</f>
        <v>0</v>
      </c>
      <c r="J427" s="76">
        <f t="shared" si="18"/>
        <v>0</v>
      </c>
    </row>
    <row r="428" s="76" customFormat="1" spans="1:10">
      <c r="A428" s="245">
        <f t="shared" si="19"/>
        <v>7</v>
      </c>
      <c r="B428" s="246">
        <v>2130803</v>
      </c>
      <c r="C428" s="246" t="s">
        <v>482</v>
      </c>
      <c r="D428" s="247">
        <v>4083</v>
      </c>
      <c r="E428" s="248">
        <v>0</v>
      </c>
      <c r="F428" s="249">
        <f>_xlfn.XLOOKUP(B428,'[3]L02'!$A:$A,'[3]L02'!$C:$C,0)</f>
        <v>3965</v>
      </c>
      <c r="G428" s="226"/>
      <c r="I428" s="76">
        <f>_xlfn.XLOOKUP(B428,'3、一般公共预算支出决算表 '!B:B,'3、一般公共预算支出决算表 '!D:D,0)</f>
        <v>4083</v>
      </c>
      <c r="J428" s="76">
        <f t="shared" si="18"/>
        <v>0</v>
      </c>
    </row>
    <row r="429" s="76" customFormat="1" spans="1:10">
      <c r="A429" s="245">
        <f t="shared" si="19"/>
        <v>7</v>
      </c>
      <c r="B429" s="246">
        <v>2130804</v>
      </c>
      <c r="C429" s="246" t="s">
        <v>483</v>
      </c>
      <c r="D429" s="247">
        <v>911</v>
      </c>
      <c r="E429" s="248">
        <v>0</v>
      </c>
      <c r="F429" s="249">
        <f>_xlfn.XLOOKUP(B429,'[3]L02'!$A:$A,'[3]L02'!$C:$C,0)</f>
        <v>403</v>
      </c>
      <c r="G429" s="226"/>
      <c r="I429" s="76">
        <f>_xlfn.XLOOKUP(B429,'3、一般公共预算支出决算表 '!B:B,'3、一般公共预算支出决算表 '!D:D,0)</f>
        <v>911</v>
      </c>
      <c r="J429" s="76">
        <f t="shared" si="18"/>
        <v>0</v>
      </c>
    </row>
    <row r="430" s="76" customFormat="1" spans="1:10">
      <c r="A430" s="245">
        <f t="shared" si="19"/>
        <v>5</v>
      </c>
      <c r="B430" s="246">
        <v>21309</v>
      </c>
      <c r="C430" s="250" t="s">
        <v>484</v>
      </c>
      <c r="D430" s="247">
        <v>2869</v>
      </c>
      <c r="E430" s="248">
        <v>0</v>
      </c>
      <c r="F430" s="249">
        <f>_xlfn.XLOOKUP(B430,'[3]L02'!$A:$A,'[3]L02'!$C:$C,0)</f>
        <v>3165</v>
      </c>
      <c r="G430" s="226"/>
      <c r="I430" s="76">
        <f>_xlfn.XLOOKUP(B430,'3、一般公共预算支出决算表 '!B:B,'3、一般公共预算支出决算表 '!D:D,0)</f>
        <v>2869</v>
      </c>
      <c r="J430" s="76">
        <f t="shared" si="18"/>
        <v>0</v>
      </c>
    </row>
    <row r="431" s="76" customFormat="1" spans="1:10">
      <c r="A431" s="245">
        <f t="shared" si="19"/>
        <v>7</v>
      </c>
      <c r="B431" s="246">
        <v>2130999</v>
      </c>
      <c r="C431" s="246" t="s">
        <v>485</v>
      </c>
      <c r="D431" s="247">
        <v>2869</v>
      </c>
      <c r="E431" s="248">
        <v>0</v>
      </c>
      <c r="F431" s="249">
        <f>_xlfn.XLOOKUP(B431,'[3]L02'!$A:$A,'[3]L02'!$C:$C,0)</f>
        <v>3165</v>
      </c>
      <c r="G431" s="226"/>
      <c r="I431" s="76">
        <f>_xlfn.XLOOKUP(B431,'3、一般公共预算支出决算表 '!B:B,'3、一般公共预算支出决算表 '!D:D,0)</f>
        <v>2869</v>
      </c>
      <c r="J431" s="76">
        <f t="shared" si="18"/>
        <v>0</v>
      </c>
    </row>
    <row r="432" s="76" customFormat="1" spans="1:10">
      <c r="A432" s="245">
        <f t="shared" si="19"/>
        <v>5</v>
      </c>
      <c r="B432" s="246">
        <v>21399</v>
      </c>
      <c r="C432" s="250" t="s">
        <v>486</v>
      </c>
      <c r="D432" s="247">
        <v>0</v>
      </c>
      <c r="E432" s="248">
        <v>0</v>
      </c>
      <c r="F432" s="249">
        <f>_xlfn.XLOOKUP(B432,'[3]L02'!$A:$A,'[3]L02'!$C:$C,0)</f>
        <v>1218</v>
      </c>
      <c r="G432" s="226"/>
      <c r="I432" s="76">
        <f>_xlfn.XLOOKUP(B432,'3、一般公共预算支出决算表 '!B:B,'3、一般公共预算支出决算表 '!D:D,0)</f>
        <v>0</v>
      </c>
      <c r="J432" s="76">
        <f t="shared" si="18"/>
        <v>0</v>
      </c>
    </row>
    <row r="433" s="76" customFormat="1" spans="1:10">
      <c r="A433" s="245">
        <f t="shared" si="19"/>
        <v>7</v>
      </c>
      <c r="B433" s="246">
        <v>2139999</v>
      </c>
      <c r="C433" s="246" t="s">
        <v>487</v>
      </c>
      <c r="D433" s="247">
        <v>0</v>
      </c>
      <c r="E433" s="248">
        <v>0</v>
      </c>
      <c r="F433" s="249">
        <f>_xlfn.XLOOKUP(B433,'[3]L02'!$A:$A,'[3]L02'!$C:$C,0)</f>
        <v>1218</v>
      </c>
      <c r="G433" s="226"/>
      <c r="I433" s="76">
        <f>_xlfn.XLOOKUP(B433,'3、一般公共预算支出决算表 '!B:B,'3、一般公共预算支出决算表 '!D:D,0)</f>
        <v>0</v>
      </c>
      <c r="J433" s="76">
        <f t="shared" si="18"/>
        <v>0</v>
      </c>
    </row>
    <row r="434" s="76" customFormat="1" spans="1:10">
      <c r="A434" s="245">
        <f t="shared" si="19"/>
        <v>3</v>
      </c>
      <c r="B434" s="246">
        <v>214</v>
      </c>
      <c r="C434" s="233" t="s">
        <v>488</v>
      </c>
      <c r="D434" s="247">
        <v>19713.88</v>
      </c>
      <c r="E434" s="248">
        <f>21805.91+6961</f>
        <v>28766.91</v>
      </c>
      <c r="F434" s="249">
        <f>_xlfn.XLOOKUP(B434,'[3]L02'!$A:$A,'[3]L02'!$C:$C,0)</f>
        <v>14092</v>
      </c>
      <c r="G434" s="226"/>
      <c r="I434" s="76">
        <f>_xlfn.XLOOKUP(B434,'3、一般公共预算支出决算表 '!B:B,'3、一般公共预算支出决算表 '!D:D,0)</f>
        <v>19713.88</v>
      </c>
      <c r="J434" s="76">
        <f t="shared" si="18"/>
        <v>0</v>
      </c>
    </row>
    <row r="435" s="76" customFormat="1" spans="1:10">
      <c r="A435" s="245">
        <f t="shared" si="19"/>
        <v>5</v>
      </c>
      <c r="B435" s="246">
        <v>21401</v>
      </c>
      <c r="C435" s="250" t="s">
        <v>489</v>
      </c>
      <c r="D435" s="247">
        <v>11679.88</v>
      </c>
      <c r="E435" s="248">
        <f>6961+21805.91</f>
        <v>28766.91</v>
      </c>
      <c r="F435" s="249">
        <f>_xlfn.XLOOKUP(B435,'[3]L02'!$A:$A,'[3]L02'!$C:$C,0)</f>
        <v>13258</v>
      </c>
      <c r="G435" s="226"/>
      <c r="I435" s="76">
        <f>_xlfn.XLOOKUP(B435,'3、一般公共预算支出决算表 '!B:B,'3、一般公共预算支出决算表 '!D:D,0)</f>
        <v>17079.88</v>
      </c>
      <c r="J435" s="76">
        <f t="shared" si="18"/>
        <v>-5400</v>
      </c>
    </row>
    <row r="436" s="76" customFormat="1" spans="1:10">
      <c r="A436" s="245">
        <f t="shared" si="19"/>
        <v>7</v>
      </c>
      <c r="B436" s="246">
        <v>2140101</v>
      </c>
      <c r="C436" s="246" t="s">
        <v>145</v>
      </c>
      <c r="D436" s="247">
        <v>5559.28</v>
      </c>
      <c r="E436" s="248">
        <v>5389.31</v>
      </c>
      <c r="F436" s="249">
        <f>_xlfn.XLOOKUP(B436,'[3]L02'!$A:$A,'[3]L02'!$C:$C,0)</f>
        <v>4854</v>
      </c>
      <c r="G436" s="226"/>
      <c r="I436" s="76">
        <f>_xlfn.XLOOKUP(B436,'3、一般公共预算支出决算表 '!B:B,'3、一般公共预算支出决算表 '!D:D,0)</f>
        <v>5559.28</v>
      </c>
      <c r="J436" s="76">
        <f t="shared" si="18"/>
        <v>0</v>
      </c>
    </row>
    <row r="437" s="76" customFormat="1" spans="1:10">
      <c r="A437" s="245">
        <f t="shared" si="19"/>
        <v>7</v>
      </c>
      <c r="B437" s="246">
        <v>2140102</v>
      </c>
      <c r="C437" s="246" t="s">
        <v>146</v>
      </c>
      <c r="D437" s="247">
        <v>378</v>
      </c>
      <c r="E437" s="248">
        <v>0</v>
      </c>
      <c r="F437" s="249">
        <f>_xlfn.XLOOKUP(B437,'[3]L02'!$A:$A,'[3]L02'!$C:$C,0)</f>
        <v>909</v>
      </c>
      <c r="G437" s="226"/>
      <c r="I437" s="76">
        <f>_xlfn.XLOOKUP(B437,'3、一般公共预算支出决算表 '!B:B,'3、一般公共预算支出决算表 '!D:D,0)</f>
        <v>378</v>
      </c>
      <c r="J437" s="76">
        <f t="shared" si="18"/>
        <v>0</v>
      </c>
    </row>
    <row r="438" s="76" customFormat="1" spans="1:10">
      <c r="A438" s="245">
        <f t="shared" si="19"/>
        <v>7</v>
      </c>
      <c r="B438" s="246">
        <v>2140104</v>
      </c>
      <c r="C438" s="246" t="s">
        <v>490</v>
      </c>
      <c r="D438" s="247">
        <v>1000</v>
      </c>
      <c r="E438" s="248">
        <v>1171.6</v>
      </c>
      <c r="F438" s="249">
        <f>_xlfn.XLOOKUP(B438,'[3]L02'!$A:$A,'[3]L02'!$C:$C,0)</f>
        <v>3827</v>
      </c>
      <c r="G438" s="226"/>
      <c r="I438" s="76">
        <f>_xlfn.XLOOKUP(B438,'3、一般公共预算支出决算表 '!B:B,'3、一般公共预算支出决算表 '!D:D,0)</f>
        <v>4000</v>
      </c>
      <c r="J438" s="76">
        <f t="shared" si="18"/>
        <v>-3000</v>
      </c>
    </row>
    <row r="439" s="76" customFormat="1" spans="1:10">
      <c r="A439" s="245">
        <f t="shared" si="19"/>
        <v>7</v>
      </c>
      <c r="B439" s="246">
        <v>2140106</v>
      </c>
      <c r="C439" s="246" t="s">
        <v>491</v>
      </c>
      <c r="D439" s="247">
        <v>1971</v>
      </c>
      <c r="E439" s="248">
        <f>1372+6961</f>
        <v>8333</v>
      </c>
      <c r="F439" s="249">
        <f>_xlfn.XLOOKUP(B439,'[3]L02'!$A:$A,'[3]L02'!$C:$C,0)</f>
        <v>3550</v>
      </c>
      <c r="G439" s="226"/>
      <c r="I439" s="76">
        <f>_xlfn.XLOOKUP(B439,'3、一般公共预算支出决算表 '!B:B,'3、一般公共预算支出决算表 '!D:D,0)</f>
        <v>4371</v>
      </c>
      <c r="J439" s="76">
        <f t="shared" si="18"/>
        <v>-2400</v>
      </c>
    </row>
    <row r="440" s="76" customFormat="1" spans="1:10">
      <c r="A440" s="245">
        <f t="shared" si="19"/>
        <v>7</v>
      </c>
      <c r="B440" s="246">
        <v>2140110</v>
      </c>
      <c r="C440" s="246" t="s">
        <v>492</v>
      </c>
      <c r="D440" s="247">
        <v>0</v>
      </c>
      <c r="E440" s="248">
        <v>0</v>
      </c>
      <c r="F440" s="249">
        <f>_xlfn.XLOOKUP(B440,'[3]L02'!$A:$A,'[3]L02'!$C:$C,0)</f>
        <v>0</v>
      </c>
      <c r="G440" s="226"/>
      <c r="I440" s="76">
        <f>_xlfn.XLOOKUP(B440,'3、一般公共预算支出决算表 '!B:B,'3、一般公共预算支出决算表 '!D:D,0)</f>
        <v>0</v>
      </c>
      <c r="J440" s="76">
        <f t="shared" si="18"/>
        <v>0</v>
      </c>
    </row>
    <row r="441" s="76" customFormat="1" spans="1:10">
      <c r="A441" s="245">
        <f t="shared" si="19"/>
        <v>7</v>
      </c>
      <c r="B441" s="246">
        <v>2140199</v>
      </c>
      <c r="C441" s="246" t="s">
        <v>493</v>
      </c>
      <c r="D441" s="247">
        <v>2771.6</v>
      </c>
      <c r="E441" s="248">
        <v>13873</v>
      </c>
      <c r="F441" s="249">
        <f>_xlfn.XLOOKUP(B441,'[3]L02'!$A:$A,'[3]L02'!$C:$C,0)</f>
        <v>118</v>
      </c>
      <c r="G441" s="226"/>
      <c r="I441" s="76">
        <f>_xlfn.XLOOKUP(B441,'3、一般公共预算支出决算表 '!B:B,'3、一般公共预算支出决算表 '!D:D,0)</f>
        <v>2771.6</v>
      </c>
      <c r="J441" s="76">
        <f t="shared" si="18"/>
        <v>0</v>
      </c>
    </row>
    <row r="442" s="76" customFormat="1" spans="1:10">
      <c r="A442" s="245">
        <f t="shared" si="19"/>
        <v>5</v>
      </c>
      <c r="B442" s="246">
        <v>21406</v>
      </c>
      <c r="C442" s="250" t="s">
        <v>494</v>
      </c>
      <c r="D442" s="247">
        <v>5400</v>
      </c>
      <c r="E442" s="248">
        <v>0</v>
      </c>
      <c r="F442" s="249">
        <f>_xlfn.XLOOKUP(B442,'[3]L02'!$A:$A,'[3]L02'!$C:$C,0)</f>
        <v>0</v>
      </c>
      <c r="G442" s="226"/>
      <c r="I442" s="76">
        <f>_xlfn.XLOOKUP(B442,'3、一般公共预算支出决算表 '!B:B,'3、一般公共预算支出决算表 '!D:D,0)</f>
        <v>0</v>
      </c>
      <c r="J442" s="76">
        <f t="shared" si="18"/>
        <v>5400</v>
      </c>
    </row>
    <row r="443" s="76" customFormat="1" spans="1:10">
      <c r="A443" s="245">
        <f t="shared" si="19"/>
        <v>7</v>
      </c>
      <c r="B443" s="246">
        <v>2140601</v>
      </c>
      <c r="C443" s="246" t="s">
        <v>495</v>
      </c>
      <c r="D443" s="247">
        <v>5400</v>
      </c>
      <c r="E443" s="248">
        <v>0</v>
      </c>
      <c r="F443" s="249">
        <f>_xlfn.XLOOKUP(B443,'[3]L02'!$A:$A,'[3]L02'!$C:$C,0)</f>
        <v>0</v>
      </c>
      <c r="G443" s="226"/>
      <c r="I443" s="76">
        <f>_xlfn.XLOOKUP(B443,'3、一般公共预算支出决算表 '!B:B,'3、一般公共预算支出决算表 '!D:D,0)</f>
        <v>0</v>
      </c>
      <c r="J443" s="76">
        <f t="shared" si="18"/>
        <v>5400</v>
      </c>
    </row>
    <row r="444" s="76" customFormat="1" spans="1:10">
      <c r="A444" s="245">
        <f t="shared" si="19"/>
        <v>7</v>
      </c>
      <c r="B444" s="246">
        <v>2140602</v>
      </c>
      <c r="C444" s="246" t="s">
        <v>496</v>
      </c>
      <c r="D444" s="247">
        <v>0</v>
      </c>
      <c r="E444" s="248">
        <v>0</v>
      </c>
      <c r="F444" s="249">
        <f>_xlfn.XLOOKUP(B444,'[3]L02'!$A:$A,'[3]L02'!$C:$C,0)</f>
        <v>0</v>
      </c>
      <c r="G444" s="226"/>
      <c r="I444" s="76">
        <f>_xlfn.XLOOKUP(B444,'3、一般公共预算支出决算表 '!B:B,'3、一般公共预算支出决算表 '!D:D,0)</f>
        <v>0</v>
      </c>
      <c r="J444" s="76">
        <f t="shared" si="18"/>
        <v>0</v>
      </c>
    </row>
    <row r="445" s="76" customFormat="1" spans="1:10">
      <c r="A445" s="245">
        <f t="shared" si="19"/>
        <v>7</v>
      </c>
      <c r="B445" s="246">
        <v>2140699</v>
      </c>
      <c r="C445" s="246" t="s">
        <v>497</v>
      </c>
      <c r="D445" s="247">
        <v>0</v>
      </c>
      <c r="E445" s="248">
        <v>0</v>
      </c>
      <c r="F445" s="249">
        <f>_xlfn.XLOOKUP(B445,'[3]L02'!$A:$A,'[3]L02'!$C:$C,0)</f>
        <v>0</v>
      </c>
      <c r="G445" s="226"/>
      <c r="I445" s="76">
        <f>_xlfn.XLOOKUP(B445,'3、一般公共预算支出决算表 '!B:B,'3、一般公共预算支出决算表 '!D:D,0)</f>
        <v>0</v>
      </c>
      <c r="J445" s="76">
        <f t="shared" si="18"/>
        <v>0</v>
      </c>
    </row>
    <row r="446" s="76" customFormat="1" spans="1:10">
      <c r="A446" s="245">
        <f t="shared" si="19"/>
        <v>5</v>
      </c>
      <c r="B446" s="246">
        <v>21499</v>
      </c>
      <c r="C446" s="250" t="s">
        <v>498</v>
      </c>
      <c r="D446" s="247">
        <v>2634</v>
      </c>
      <c r="E446" s="248">
        <v>0</v>
      </c>
      <c r="F446" s="249">
        <f>_xlfn.XLOOKUP(B446,'[3]L02'!$A:$A,'[3]L02'!$C:$C,0)</f>
        <v>834</v>
      </c>
      <c r="G446" s="226"/>
      <c r="I446" s="76">
        <f>_xlfn.XLOOKUP(B446,'3、一般公共预算支出决算表 '!B:B,'3、一般公共预算支出决算表 '!D:D,0)</f>
        <v>2634</v>
      </c>
      <c r="J446" s="76">
        <f t="shared" si="18"/>
        <v>0</v>
      </c>
    </row>
    <row r="447" s="76" customFormat="1" spans="1:10">
      <c r="A447" s="245">
        <f t="shared" si="19"/>
        <v>7</v>
      </c>
      <c r="B447" s="246">
        <v>2149901</v>
      </c>
      <c r="C447" s="246" t="s">
        <v>499</v>
      </c>
      <c r="D447" s="247">
        <v>0</v>
      </c>
      <c r="E447" s="248">
        <v>0</v>
      </c>
      <c r="F447" s="249">
        <f>_xlfn.XLOOKUP(B447,'[3]L02'!$A:$A,'[3]L02'!$C:$C,0)</f>
        <v>42</v>
      </c>
      <c r="G447" s="226"/>
      <c r="I447" s="76">
        <f>_xlfn.XLOOKUP(B447,'3、一般公共预算支出决算表 '!B:B,'3、一般公共预算支出决算表 '!D:D,0)</f>
        <v>0</v>
      </c>
      <c r="J447" s="76">
        <f t="shared" si="18"/>
        <v>0</v>
      </c>
    </row>
    <row r="448" s="76" customFormat="1" spans="1:10">
      <c r="A448" s="245">
        <f t="shared" si="19"/>
        <v>7</v>
      </c>
      <c r="B448" s="246">
        <v>2149999</v>
      </c>
      <c r="C448" s="246" t="s">
        <v>500</v>
      </c>
      <c r="D448" s="247">
        <v>2634</v>
      </c>
      <c r="E448" s="248">
        <v>0</v>
      </c>
      <c r="F448" s="249">
        <f>_xlfn.XLOOKUP(B448,'[3]L02'!$A:$A,'[3]L02'!$C:$C,0)</f>
        <v>792</v>
      </c>
      <c r="G448" s="226"/>
      <c r="I448" s="76">
        <f>_xlfn.XLOOKUP(B448,'3、一般公共预算支出决算表 '!B:B,'3、一般公共预算支出决算表 '!D:D,0)</f>
        <v>2634</v>
      </c>
      <c r="J448" s="76">
        <f t="shared" si="18"/>
        <v>0</v>
      </c>
    </row>
    <row r="449" s="76" customFormat="1" spans="1:10">
      <c r="A449" s="245">
        <f t="shared" si="19"/>
        <v>3</v>
      </c>
      <c r="B449" s="246">
        <v>215</v>
      </c>
      <c r="C449" s="233" t="s">
        <v>501</v>
      </c>
      <c r="D449" s="247">
        <v>6855.47</v>
      </c>
      <c r="E449" s="248">
        <v>6494.5</v>
      </c>
      <c r="F449" s="249">
        <f>_xlfn.XLOOKUP(B449,'[3]L02'!$A:$A,'[3]L02'!$C:$C,0)</f>
        <v>2045</v>
      </c>
      <c r="G449" s="226"/>
      <c r="I449" s="76">
        <f>_xlfn.XLOOKUP(B449,'3、一般公共预算支出决算表 '!B:B,'3、一般公共预算支出决算表 '!D:D,0)</f>
        <v>6855.47</v>
      </c>
      <c r="J449" s="76">
        <f t="shared" si="18"/>
        <v>0</v>
      </c>
    </row>
    <row r="450" s="76" customFormat="1" spans="1:10">
      <c r="A450" s="245">
        <f t="shared" si="19"/>
        <v>5</v>
      </c>
      <c r="B450" s="246">
        <v>21501</v>
      </c>
      <c r="C450" s="250" t="s">
        <v>502</v>
      </c>
      <c r="D450" s="247">
        <v>0</v>
      </c>
      <c r="E450" s="248">
        <v>0</v>
      </c>
      <c r="F450" s="249">
        <f>_xlfn.XLOOKUP(B450,'[3]L02'!$A:$A,'[3]L02'!$C:$C,0)</f>
        <v>37</v>
      </c>
      <c r="G450" s="226"/>
      <c r="I450" s="76">
        <f>_xlfn.XLOOKUP(B450,'3、一般公共预算支出决算表 '!B:B,'3、一般公共预算支出决算表 '!D:D,0)</f>
        <v>0</v>
      </c>
      <c r="J450" s="76">
        <f t="shared" si="18"/>
        <v>0</v>
      </c>
    </row>
    <row r="451" s="76" customFormat="1" spans="1:10">
      <c r="A451" s="245">
        <f t="shared" si="19"/>
        <v>7</v>
      </c>
      <c r="B451" s="246">
        <v>2150101</v>
      </c>
      <c r="C451" s="246" t="s">
        <v>145</v>
      </c>
      <c r="D451" s="247">
        <v>0</v>
      </c>
      <c r="E451" s="248">
        <v>0</v>
      </c>
      <c r="F451" s="249">
        <f>_xlfn.XLOOKUP(B451,'[3]L02'!$A:$A,'[3]L02'!$C:$C,0)</f>
        <v>0</v>
      </c>
      <c r="G451" s="226"/>
      <c r="I451" s="76">
        <f>_xlfn.XLOOKUP(B451,'3、一般公共预算支出决算表 '!B:B,'3、一般公共预算支出决算表 '!D:D,0)</f>
        <v>0</v>
      </c>
      <c r="J451" s="76">
        <f t="shared" si="18"/>
        <v>0</v>
      </c>
    </row>
    <row r="452" s="76" customFormat="1" spans="1:10">
      <c r="A452" s="245">
        <f t="shared" si="19"/>
        <v>7</v>
      </c>
      <c r="B452" s="246">
        <v>2150102</v>
      </c>
      <c r="C452" s="246" t="s">
        <v>146</v>
      </c>
      <c r="D452" s="247">
        <v>0</v>
      </c>
      <c r="E452" s="248">
        <v>0</v>
      </c>
      <c r="F452" s="249">
        <f>_xlfn.XLOOKUP(B452,'[3]L02'!$A:$A,'[3]L02'!$C:$C,0)</f>
        <v>37</v>
      </c>
      <c r="G452" s="226"/>
      <c r="I452" s="76">
        <f>_xlfn.XLOOKUP(B452,'3、一般公共预算支出决算表 '!B:B,'3、一般公共预算支出决算表 '!D:D,0)</f>
        <v>0</v>
      </c>
      <c r="J452" s="76">
        <f t="shared" si="18"/>
        <v>0</v>
      </c>
    </row>
    <row r="453" s="76" customFormat="1" spans="1:10">
      <c r="A453" s="245">
        <f t="shared" si="19"/>
        <v>5</v>
      </c>
      <c r="B453" s="246">
        <v>21502</v>
      </c>
      <c r="C453" s="250" t="s">
        <v>503</v>
      </c>
      <c r="D453" s="247">
        <v>555.47</v>
      </c>
      <c r="E453" s="248">
        <v>194.5</v>
      </c>
      <c r="F453" s="249">
        <f>_xlfn.XLOOKUP(B453,'[3]L02'!$A:$A,'[3]L02'!$C:$C,0)</f>
        <v>786</v>
      </c>
      <c r="G453" s="226"/>
      <c r="I453" s="76">
        <f>_xlfn.XLOOKUP(B453,'3、一般公共预算支出决算表 '!B:B,'3、一般公共预算支出决算表 '!D:D,0)</f>
        <v>555.47</v>
      </c>
      <c r="J453" s="76">
        <f t="shared" si="18"/>
        <v>0</v>
      </c>
    </row>
    <row r="454" s="76" customFormat="1" spans="1:10">
      <c r="A454" s="245">
        <f t="shared" si="19"/>
        <v>7</v>
      </c>
      <c r="B454" s="246">
        <v>2150201</v>
      </c>
      <c r="C454" s="246" t="s">
        <v>145</v>
      </c>
      <c r="D454" s="247">
        <v>150.47</v>
      </c>
      <c r="E454" s="248">
        <v>189.5</v>
      </c>
      <c r="F454" s="249">
        <f>_xlfn.XLOOKUP(B454,'[3]L02'!$A:$A,'[3]L02'!$C:$C,0)</f>
        <v>0</v>
      </c>
      <c r="G454" s="226"/>
      <c r="I454" s="76">
        <f>_xlfn.XLOOKUP(B454,'3、一般公共预算支出决算表 '!B:B,'3、一般公共预算支出决算表 '!D:D,0)</f>
        <v>150.47</v>
      </c>
      <c r="J454" s="76">
        <f t="shared" ref="J454:J517" si="20">D454-I454</f>
        <v>0</v>
      </c>
    </row>
    <row r="455" s="76" customFormat="1" spans="1:10">
      <c r="A455" s="245">
        <f t="shared" si="19"/>
        <v>7</v>
      </c>
      <c r="B455" s="246">
        <v>2150202</v>
      </c>
      <c r="C455" s="246" t="s">
        <v>146</v>
      </c>
      <c r="D455" s="247">
        <v>5</v>
      </c>
      <c r="E455" s="248">
        <v>5</v>
      </c>
      <c r="F455" s="249">
        <f>_xlfn.XLOOKUP(B455,'[3]L02'!$A:$A,'[3]L02'!$C:$C,0)</f>
        <v>0</v>
      </c>
      <c r="G455" s="226"/>
      <c r="I455" s="76">
        <f>_xlfn.XLOOKUP(B455,'3、一般公共预算支出决算表 '!B:B,'3、一般公共预算支出决算表 '!D:D,0)</f>
        <v>5</v>
      </c>
      <c r="J455" s="76">
        <f t="shared" si="20"/>
        <v>0</v>
      </c>
    </row>
    <row r="456" s="76" customFormat="1" spans="1:10">
      <c r="A456" s="245">
        <f t="shared" si="19"/>
        <v>7</v>
      </c>
      <c r="B456" s="246">
        <v>2150205</v>
      </c>
      <c r="C456" s="246" t="s">
        <v>504</v>
      </c>
      <c r="D456" s="247">
        <v>0</v>
      </c>
      <c r="E456" s="248">
        <v>0</v>
      </c>
      <c r="F456" s="249">
        <f>_xlfn.XLOOKUP(B456,'[3]L02'!$A:$A,'[3]L02'!$C:$C,0)</f>
        <v>61</v>
      </c>
      <c r="G456" s="226"/>
      <c r="I456" s="76">
        <f>_xlfn.XLOOKUP(B456,'3、一般公共预算支出决算表 '!B:B,'3、一般公共预算支出决算表 '!D:D,0)</f>
        <v>0</v>
      </c>
      <c r="J456" s="76">
        <f t="shared" si="20"/>
        <v>0</v>
      </c>
    </row>
    <row r="457" s="76" customFormat="1" spans="1:10">
      <c r="A457" s="245">
        <v>7</v>
      </c>
      <c r="B457" s="246">
        <v>2150299</v>
      </c>
      <c r="C457" s="246" t="s">
        <v>505</v>
      </c>
      <c r="D457" s="247">
        <v>400</v>
      </c>
      <c r="E457" s="248"/>
      <c r="F457" s="249">
        <f>_xlfn.XLOOKUP(B457,'[3]L02'!$A:$A,'[3]L02'!$C:$C,0)</f>
        <v>725</v>
      </c>
      <c r="G457" s="226"/>
      <c r="I457" s="76">
        <f>_xlfn.XLOOKUP(B457,'3、一般公共预算支出决算表 '!B:B,'3、一般公共预算支出决算表 '!D:D,0)</f>
        <v>400</v>
      </c>
      <c r="J457" s="76">
        <f t="shared" si="20"/>
        <v>0</v>
      </c>
    </row>
    <row r="458" s="76" customFormat="1" spans="1:10">
      <c r="A458" s="245">
        <f t="shared" ref="A458:A509" si="21">LEN(B458)</f>
        <v>5</v>
      </c>
      <c r="B458" s="246">
        <v>21505</v>
      </c>
      <c r="C458" s="250" t="s">
        <v>506</v>
      </c>
      <c r="D458" s="247">
        <v>0</v>
      </c>
      <c r="E458" s="248">
        <v>0</v>
      </c>
      <c r="F458" s="249">
        <f>_xlfn.XLOOKUP(B458,'[3]L02'!$A:$A,'[3]L02'!$C:$C,0)</f>
        <v>188</v>
      </c>
      <c r="G458" s="226"/>
      <c r="I458" s="76">
        <f>_xlfn.XLOOKUP(B458,'3、一般公共预算支出决算表 '!B:B,'3、一般公共预算支出决算表 '!D:D,0)</f>
        <v>0</v>
      </c>
      <c r="J458" s="76">
        <f t="shared" si="20"/>
        <v>0</v>
      </c>
    </row>
    <row r="459" s="76" customFormat="1" spans="1:10">
      <c r="A459" s="245">
        <f t="shared" si="21"/>
        <v>7</v>
      </c>
      <c r="B459" s="246">
        <v>2150501</v>
      </c>
      <c r="C459" s="246" t="s">
        <v>145</v>
      </c>
      <c r="D459" s="247">
        <v>0</v>
      </c>
      <c r="E459" s="248">
        <v>0</v>
      </c>
      <c r="F459" s="249">
        <f>_xlfn.XLOOKUP(B459,'[3]L02'!$A:$A,'[3]L02'!$C:$C,0)</f>
        <v>44</v>
      </c>
      <c r="G459" s="226"/>
      <c r="I459" s="76">
        <f>_xlfn.XLOOKUP(B459,'3、一般公共预算支出决算表 '!B:B,'3、一般公共预算支出决算表 '!D:D,0)</f>
        <v>0</v>
      </c>
      <c r="J459" s="76">
        <f t="shared" si="20"/>
        <v>0</v>
      </c>
    </row>
    <row r="460" s="76" customFormat="1" spans="1:10">
      <c r="A460" s="245">
        <f t="shared" si="21"/>
        <v>7</v>
      </c>
      <c r="B460" s="246">
        <v>2150599</v>
      </c>
      <c r="C460" s="246" t="s">
        <v>507</v>
      </c>
      <c r="D460" s="247">
        <v>0</v>
      </c>
      <c r="E460" s="248">
        <v>0</v>
      </c>
      <c r="F460" s="249">
        <f>_xlfn.XLOOKUP(B460,'[3]L02'!$A:$A,'[3]L02'!$C:$C,0)</f>
        <v>5</v>
      </c>
      <c r="G460" s="226"/>
      <c r="I460" s="76">
        <f>_xlfn.XLOOKUP(B460,'3、一般公共预算支出决算表 '!B:B,'3、一般公共预算支出决算表 '!D:D,0)</f>
        <v>0</v>
      </c>
      <c r="J460" s="76">
        <f t="shared" si="20"/>
        <v>0</v>
      </c>
    </row>
    <row r="461" s="76" customFormat="1" spans="1:10">
      <c r="A461" s="245">
        <f t="shared" si="21"/>
        <v>5</v>
      </c>
      <c r="B461" s="246">
        <v>21508</v>
      </c>
      <c r="C461" s="250" t="s">
        <v>508</v>
      </c>
      <c r="D461" s="247">
        <v>6300</v>
      </c>
      <c r="E461" s="248">
        <v>6300</v>
      </c>
      <c r="F461" s="249">
        <f>_xlfn.XLOOKUP(B461,'[3]L02'!$A:$A,'[3]L02'!$C:$C,0)</f>
        <v>564</v>
      </c>
      <c r="G461" s="226"/>
      <c r="I461" s="76">
        <f>_xlfn.XLOOKUP(B461,'3、一般公共预算支出决算表 '!B:B,'3、一般公共预算支出决算表 '!D:D,0)</f>
        <v>6300</v>
      </c>
      <c r="J461" s="76">
        <f t="shared" si="20"/>
        <v>0</v>
      </c>
    </row>
    <row r="462" s="76" customFormat="1" spans="1:10">
      <c r="A462" s="245">
        <f t="shared" si="21"/>
        <v>7</v>
      </c>
      <c r="B462" s="246">
        <v>2150805</v>
      </c>
      <c r="C462" s="246" t="s">
        <v>509</v>
      </c>
      <c r="D462" s="247">
        <v>6300</v>
      </c>
      <c r="E462" s="248">
        <v>6300</v>
      </c>
      <c r="F462" s="249">
        <f>_xlfn.XLOOKUP(B462,'[3]L02'!$A:$A,'[3]L02'!$C:$C,0)</f>
        <v>205</v>
      </c>
      <c r="G462" s="226"/>
      <c r="I462" s="76">
        <f>_xlfn.XLOOKUP(B462,'3、一般公共预算支出决算表 '!B:B,'3、一般公共预算支出决算表 '!D:D,0)</f>
        <v>6300</v>
      </c>
      <c r="J462" s="76">
        <f t="shared" si="20"/>
        <v>0</v>
      </c>
    </row>
    <row r="463" s="76" customFormat="1" spans="1:10">
      <c r="A463" s="245">
        <f t="shared" si="21"/>
        <v>7</v>
      </c>
      <c r="B463" s="246">
        <v>2150899</v>
      </c>
      <c r="C463" s="246" t="s">
        <v>510</v>
      </c>
      <c r="D463" s="247">
        <v>0</v>
      </c>
      <c r="E463" s="248">
        <v>0</v>
      </c>
      <c r="F463" s="249">
        <f>_xlfn.XLOOKUP(B463,'[3]L02'!$A:$A,'[3]L02'!$C:$C,0)</f>
        <v>359</v>
      </c>
      <c r="G463" s="226"/>
      <c r="I463" s="76">
        <f>_xlfn.XLOOKUP(B463,'3、一般公共预算支出决算表 '!B:B,'3、一般公共预算支出决算表 '!D:D,0)</f>
        <v>0</v>
      </c>
      <c r="J463" s="76">
        <f t="shared" si="20"/>
        <v>0</v>
      </c>
    </row>
    <row r="464" s="76" customFormat="1" spans="1:10">
      <c r="A464" s="245">
        <f t="shared" si="21"/>
        <v>5</v>
      </c>
      <c r="B464" s="246">
        <v>21599</v>
      </c>
      <c r="C464" s="250" t="s">
        <v>511</v>
      </c>
      <c r="D464" s="247">
        <v>0</v>
      </c>
      <c r="E464" s="248">
        <v>0</v>
      </c>
      <c r="F464" s="249">
        <f>_xlfn.XLOOKUP(B464,'[3]L02'!$A:$A,'[3]L02'!$C:$C,0)</f>
        <v>470</v>
      </c>
      <c r="G464" s="226"/>
      <c r="I464" s="76">
        <f>_xlfn.XLOOKUP(B464,'3、一般公共预算支出决算表 '!B:B,'3、一般公共预算支出决算表 '!D:D,0)</f>
        <v>0</v>
      </c>
      <c r="J464" s="76">
        <f t="shared" si="20"/>
        <v>0</v>
      </c>
    </row>
    <row r="465" s="76" customFormat="1" spans="1:10">
      <c r="A465" s="245">
        <f t="shared" si="21"/>
        <v>7</v>
      </c>
      <c r="B465" s="246">
        <v>2159999</v>
      </c>
      <c r="C465" s="246" t="s">
        <v>512</v>
      </c>
      <c r="D465" s="247">
        <v>0</v>
      </c>
      <c r="E465" s="248">
        <v>0</v>
      </c>
      <c r="F465" s="249">
        <f>_xlfn.XLOOKUP(B465,'[3]L02'!$A:$A,'[3]L02'!$C:$C,0)</f>
        <v>470</v>
      </c>
      <c r="G465" s="226"/>
      <c r="I465" s="76">
        <f>_xlfn.XLOOKUP(B465,'3、一般公共预算支出决算表 '!B:B,'3、一般公共预算支出决算表 '!D:D,0)</f>
        <v>0</v>
      </c>
      <c r="J465" s="76">
        <f t="shared" si="20"/>
        <v>0</v>
      </c>
    </row>
    <row r="466" s="76" customFormat="1" spans="1:10">
      <c r="A466" s="245">
        <f t="shared" si="21"/>
        <v>3</v>
      </c>
      <c r="B466" s="246">
        <v>216</v>
      </c>
      <c r="C466" s="233" t="s">
        <v>513</v>
      </c>
      <c r="D466" s="247">
        <v>1421.03</v>
      </c>
      <c r="E466" s="248">
        <v>374.37</v>
      </c>
      <c r="F466" s="249">
        <f>_xlfn.XLOOKUP(B466,'[3]L02'!$A:$A,'[3]L02'!$C:$C,0)</f>
        <v>3398</v>
      </c>
      <c r="G466" s="226"/>
      <c r="I466" s="76">
        <f>_xlfn.XLOOKUP(B466,'3、一般公共预算支出决算表 '!B:B,'3、一般公共预算支出决算表 '!D:D,0)</f>
        <v>1421.03</v>
      </c>
      <c r="J466" s="76">
        <f t="shared" si="20"/>
        <v>0</v>
      </c>
    </row>
    <row r="467" s="76" customFormat="1" spans="1:10">
      <c r="A467" s="245">
        <f t="shared" si="21"/>
        <v>5</v>
      </c>
      <c r="B467" s="246">
        <v>21602</v>
      </c>
      <c r="C467" s="250" t="s">
        <v>514</v>
      </c>
      <c r="D467" s="247">
        <v>1421.03</v>
      </c>
      <c r="E467" s="248">
        <v>374.37</v>
      </c>
      <c r="F467" s="249">
        <f>_xlfn.XLOOKUP(B467,'[3]L02'!$A:$A,'[3]L02'!$C:$C,0)</f>
        <v>2833</v>
      </c>
      <c r="G467" s="226"/>
      <c r="I467" s="76">
        <f>_xlfn.XLOOKUP(B467,'3、一般公共预算支出决算表 '!B:B,'3、一般公共预算支出决算表 '!D:D,0)</f>
        <v>1421.03</v>
      </c>
      <c r="J467" s="76">
        <f t="shared" si="20"/>
        <v>0</v>
      </c>
    </row>
    <row r="468" s="76" customFormat="1" spans="1:10">
      <c r="A468" s="245">
        <f t="shared" si="21"/>
        <v>7</v>
      </c>
      <c r="B468" s="246">
        <v>2160201</v>
      </c>
      <c r="C468" s="246" t="s">
        <v>145</v>
      </c>
      <c r="D468" s="247">
        <v>357.03</v>
      </c>
      <c r="E468" s="248">
        <v>362.37</v>
      </c>
      <c r="F468" s="249">
        <f>_xlfn.XLOOKUP(B468,'[3]L02'!$A:$A,'[3]L02'!$C:$C,0)</f>
        <v>205</v>
      </c>
      <c r="G468" s="226"/>
      <c r="I468" s="76">
        <f>_xlfn.XLOOKUP(B468,'3、一般公共预算支出决算表 '!B:B,'3、一般公共预算支出决算表 '!D:D,0)</f>
        <v>357.03</v>
      </c>
      <c r="J468" s="76">
        <f t="shared" si="20"/>
        <v>0</v>
      </c>
    </row>
    <row r="469" s="76" customFormat="1" spans="1:10">
      <c r="A469" s="245">
        <f t="shared" si="21"/>
        <v>7</v>
      </c>
      <c r="B469" s="246">
        <v>2160202</v>
      </c>
      <c r="C469" s="246" t="s">
        <v>146</v>
      </c>
      <c r="D469" s="247">
        <v>12</v>
      </c>
      <c r="E469" s="248">
        <v>12</v>
      </c>
      <c r="F469" s="249">
        <f>_xlfn.XLOOKUP(B469,'[3]L02'!$A:$A,'[3]L02'!$C:$C,0)</f>
        <v>50</v>
      </c>
      <c r="G469" s="226"/>
      <c r="I469" s="76">
        <f>_xlfn.XLOOKUP(B469,'3、一般公共预算支出决算表 '!B:B,'3、一般公共预算支出决算表 '!D:D,0)</f>
        <v>12</v>
      </c>
      <c r="J469" s="76">
        <f t="shared" si="20"/>
        <v>0</v>
      </c>
    </row>
    <row r="470" s="76" customFormat="1" spans="1:10">
      <c r="A470" s="245">
        <f t="shared" si="21"/>
        <v>7</v>
      </c>
      <c r="B470" s="246">
        <v>2160250</v>
      </c>
      <c r="C470" s="246" t="s">
        <v>182</v>
      </c>
      <c r="D470" s="247">
        <v>0</v>
      </c>
      <c r="E470" s="248">
        <v>0</v>
      </c>
      <c r="F470" s="249">
        <f>_xlfn.XLOOKUP(B470,'[3]L02'!$A:$A,'[3]L02'!$C:$C,0)</f>
        <v>2555</v>
      </c>
      <c r="G470" s="226"/>
      <c r="I470" s="76">
        <f>_xlfn.XLOOKUP(B470,'3、一般公共预算支出决算表 '!B:B,'3、一般公共预算支出决算表 '!D:D,0)</f>
        <v>0</v>
      </c>
      <c r="J470" s="76">
        <f t="shared" si="20"/>
        <v>0</v>
      </c>
    </row>
    <row r="471" s="76" customFormat="1" spans="1:10">
      <c r="A471" s="245">
        <f t="shared" si="21"/>
        <v>7</v>
      </c>
      <c r="B471" s="246">
        <v>2160299</v>
      </c>
      <c r="C471" s="246" t="s">
        <v>515</v>
      </c>
      <c r="D471" s="247">
        <v>1052</v>
      </c>
      <c r="E471" s="248">
        <v>0</v>
      </c>
      <c r="F471" s="249">
        <f>_xlfn.XLOOKUP(B471,'[3]L02'!$A:$A,'[3]L02'!$C:$C,0)</f>
        <v>23</v>
      </c>
      <c r="G471" s="226"/>
      <c r="I471" s="76">
        <f>_xlfn.XLOOKUP(B471,'3、一般公共预算支出决算表 '!B:B,'3、一般公共预算支出决算表 '!D:D,0)</f>
        <v>1052</v>
      </c>
      <c r="J471" s="76">
        <f t="shared" si="20"/>
        <v>0</v>
      </c>
    </row>
    <row r="472" s="76" customFormat="1" spans="1:10">
      <c r="A472" s="245">
        <f t="shared" si="21"/>
        <v>5</v>
      </c>
      <c r="B472" s="246">
        <v>21699</v>
      </c>
      <c r="C472" s="250" t="s">
        <v>516</v>
      </c>
      <c r="D472" s="247">
        <v>0</v>
      </c>
      <c r="E472" s="248">
        <v>0</v>
      </c>
      <c r="F472" s="249">
        <f>_xlfn.XLOOKUP(B472,'[3]L02'!$A:$A,'[3]L02'!$C:$C,0)</f>
        <v>485</v>
      </c>
      <c r="G472" s="226"/>
      <c r="I472" s="76">
        <f>_xlfn.XLOOKUP(B472,'3、一般公共预算支出决算表 '!B:B,'3、一般公共预算支出决算表 '!D:D,0)</f>
        <v>0</v>
      </c>
      <c r="J472" s="76">
        <f t="shared" si="20"/>
        <v>0</v>
      </c>
    </row>
    <row r="473" s="76" customFormat="1" spans="1:10">
      <c r="A473" s="245">
        <f t="shared" si="21"/>
        <v>7</v>
      </c>
      <c r="B473" s="246">
        <v>2169999</v>
      </c>
      <c r="C473" s="246" t="s">
        <v>517</v>
      </c>
      <c r="D473" s="247">
        <v>0</v>
      </c>
      <c r="E473" s="248">
        <v>0</v>
      </c>
      <c r="F473" s="249">
        <f>_xlfn.XLOOKUP(B473,'[3]L02'!$A:$A,'[3]L02'!$C:$C,0)</f>
        <v>485</v>
      </c>
      <c r="G473" s="226"/>
      <c r="I473" s="76">
        <f>_xlfn.XLOOKUP(B473,'3、一般公共预算支出决算表 '!B:B,'3、一般公共预算支出决算表 '!D:D,0)</f>
        <v>0</v>
      </c>
      <c r="J473" s="76">
        <f t="shared" si="20"/>
        <v>0</v>
      </c>
    </row>
    <row r="474" s="76" customFormat="1" spans="1:10">
      <c r="A474" s="245">
        <f t="shared" si="21"/>
        <v>3</v>
      </c>
      <c r="B474" s="246">
        <v>217</v>
      </c>
      <c r="C474" s="233" t="s">
        <v>518</v>
      </c>
      <c r="D474" s="247">
        <v>110</v>
      </c>
      <c r="E474" s="248">
        <v>105</v>
      </c>
      <c r="F474" s="249">
        <f>_xlfn.XLOOKUP(B474,'[3]L02'!$A:$A,'[3]L02'!$C:$C,0)</f>
        <v>215</v>
      </c>
      <c r="G474" s="226"/>
      <c r="I474" s="76">
        <f>_xlfn.XLOOKUP(B474,'3、一般公共预算支出决算表 '!B:B,'3、一般公共预算支出决算表 '!D:D,0)</f>
        <v>110</v>
      </c>
      <c r="J474" s="76">
        <f t="shared" si="20"/>
        <v>0</v>
      </c>
    </row>
    <row r="475" s="76" customFormat="1" spans="1:10">
      <c r="A475" s="245">
        <f t="shared" si="21"/>
        <v>5</v>
      </c>
      <c r="B475" s="246">
        <v>21701</v>
      </c>
      <c r="C475" s="250" t="s">
        <v>519</v>
      </c>
      <c r="D475" s="247">
        <v>0</v>
      </c>
      <c r="E475" s="248">
        <v>0</v>
      </c>
      <c r="F475" s="249">
        <f>_xlfn.XLOOKUP(B475,'[3]L02'!$A:$A,'[3]L02'!$C:$C,0)</f>
        <v>0</v>
      </c>
      <c r="G475" s="226"/>
      <c r="I475" s="76">
        <f>_xlfn.XLOOKUP(B475,'3、一般公共预算支出决算表 '!B:B,'3、一般公共预算支出决算表 '!D:D,0)</f>
        <v>0</v>
      </c>
      <c r="J475" s="76">
        <f t="shared" si="20"/>
        <v>0</v>
      </c>
    </row>
    <row r="476" s="76" customFormat="1" spans="1:10">
      <c r="A476" s="245">
        <f t="shared" si="21"/>
        <v>7</v>
      </c>
      <c r="B476" s="246">
        <v>2170102</v>
      </c>
      <c r="C476" s="246" t="s">
        <v>146</v>
      </c>
      <c r="D476" s="247">
        <v>0</v>
      </c>
      <c r="E476" s="248">
        <v>0</v>
      </c>
      <c r="F476" s="249">
        <f>_xlfn.XLOOKUP(B476,'[3]L02'!$A:$A,'[3]L02'!$C:$C,0)</f>
        <v>0</v>
      </c>
      <c r="G476" s="226"/>
      <c r="I476" s="76">
        <f>_xlfn.XLOOKUP(B476,'3、一般公共预算支出决算表 '!B:B,'3、一般公共预算支出决算表 '!D:D,0)</f>
        <v>0</v>
      </c>
      <c r="J476" s="76">
        <f t="shared" si="20"/>
        <v>0</v>
      </c>
    </row>
    <row r="477" s="76" customFormat="1" spans="1:10">
      <c r="A477" s="245">
        <f t="shared" si="21"/>
        <v>5</v>
      </c>
      <c r="B477" s="246">
        <v>21703</v>
      </c>
      <c r="C477" s="250" t="s">
        <v>520</v>
      </c>
      <c r="D477" s="247">
        <v>50</v>
      </c>
      <c r="E477" s="248">
        <v>105</v>
      </c>
      <c r="F477" s="249">
        <f>_xlfn.XLOOKUP(B477,'[3]L02'!$A:$A,'[3]L02'!$C:$C,0)</f>
        <v>15</v>
      </c>
      <c r="G477" s="226"/>
      <c r="I477" s="76">
        <f>_xlfn.XLOOKUP(B477,'3、一般公共预算支出决算表 '!B:B,'3、一般公共预算支出决算表 '!D:D,0)</f>
        <v>50</v>
      </c>
      <c r="J477" s="76">
        <f t="shared" si="20"/>
        <v>0</v>
      </c>
    </row>
    <row r="478" s="76" customFormat="1" spans="1:10">
      <c r="A478" s="245">
        <f t="shared" si="21"/>
        <v>7</v>
      </c>
      <c r="B478" s="246">
        <v>2170302</v>
      </c>
      <c r="C478" s="246" t="s">
        <v>521</v>
      </c>
      <c r="D478" s="247">
        <v>0</v>
      </c>
      <c r="E478" s="248">
        <v>0</v>
      </c>
      <c r="F478" s="249">
        <f>_xlfn.XLOOKUP(B478,'[3]L02'!$A:$A,'[3]L02'!$C:$C,0)</f>
        <v>0</v>
      </c>
      <c r="G478" s="226"/>
      <c r="I478" s="76">
        <f>_xlfn.XLOOKUP(B478,'3、一般公共预算支出决算表 '!B:B,'3、一般公共预算支出决算表 '!D:D,0)</f>
        <v>0</v>
      </c>
      <c r="J478" s="76">
        <f t="shared" si="20"/>
        <v>0</v>
      </c>
    </row>
    <row r="479" s="76" customFormat="1" spans="1:10">
      <c r="A479" s="245">
        <f t="shared" si="21"/>
        <v>7</v>
      </c>
      <c r="B479" s="246">
        <v>2170399</v>
      </c>
      <c r="C479" s="246" t="s">
        <v>522</v>
      </c>
      <c r="D479" s="247">
        <v>50</v>
      </c>
      <c r="E479" s="248">
        <v>105</v>
      </c>
      <c r="F479" s="249">
        <f>_xlfn.XLOOKUP(B479,'[3]L02'!$A:$A,'[3]L02'!$C:$C,0)</f>
        <v>15</v>
      </c>
      <c r="G479" s="226"/>
      <c r="I479" s="76">
        <f>_xlfn.XLOOKUP(B479,'3、一般公共预算支出决算表 '!B:B,'3、一般公共预算支出决算表 '!D:D,0)</f>
        <v>50</v>
      </c>
      <c r="J479" s="76">
        <f t="shared" si="20"/>
        <v>0</v>
      </c>
    </row>
    <row r="480" s="76" customFormat="1" spans="1:10">
      <c r="A480" s="245">
        <v>5</v>
      </c>
      <c r="B480" s="246">
        <v>21799</v>
      </c>
      <c r="C480" s="250" t="s">
        <v>523</v>
      </c>
      <c r="D480" s="247">
        <v>60</v>
      </c>
      <c r="E480" s="248"/>
      <c r="F480" s="249">
        <f>_xlfn.XLOOKUP(B480,'[3]L02'!$A:$A,'[3]L02'!$C:$C,0)</f>
        <v>200</v>
      </c>
      <c r="G480" s="226"/>
      <c r="I480" s="76">
        <f>_xlfn.XLOOKUP(B480,'3、一般公共预算支出决算表 '!B:B,'3、一般公共预算支出决算表 '!D:D,0)</f>
        <v>60</v>
      </c>
      <c r="J480" s="76">
        <f t="shared" si="20"/>
        <v>0</v>
      </c>
    </row>
    <row r="481" s="76" customFormat="1" spans="1:10">
      <c r="A481" s="245">
        <v>7</v>
      </c>
      <c r="B481" s="246">
        <v>2179999</v>
      </c>
      <c r="C481" s="246" t="s">
        <v>524</v>
      </c>
      <c r="D481" s="247">
        <v>60</v>
      </c>
      <c r="E481" s="248"/>
      <c r="F481" s="249">
        <f>_xlfn.XLOOKUP(B481,'[3]L02'!$A:$A,'[3]L02'!$C:$C,0)</f>
        <v>200</v>
      </c>
      <c r="G481" s="226"/>
      <c r="I481" s="76">
        <f>_xlfn.XLOOKUP(B481,'3、一般公共预算支出决算表 '!B:B,'3、一般公共预算支出决算表 '!D:D,0)</f>
        <v>60</v>
      </c>
      <c r="J481" s="76">
        <f t="shared" si="20"/>
        <v>0</v>
      </c>
    </row>
    <row r="482" s="76" customFormat="1" spans="1:10">
      <c r="A482" s="245">
        <f t="shared" ref="A482:A511" si="22">LEN(B482)</f>
        <v>3</v>
      </c>
      <c r="B482" s="246">
        <v>220</v>
      </c>
      <c r="C482" s="233" t="s">
        <v>525</v>
      </c>
      <c r="D482" s="247">
        <v>7039.38</v>
      </c>
      <c r="E482" s="248">
        <v>6475.02</v>
      </c>
      <c r="F482" s="249">
        <f>_xlfn.XLOOKUP(B482,'[3]L02'!$A:$A,'[3]L02'!$C:$C,0)</f>
        <v>6613</v>
      </c>
      <c r="G482" s="226"/>
      <c r="I482" s="76">
        <f>_xlfn.XLOOKUP(B482,'3、一般公共预算支出决算表 '!B:B,'3、一般公共预算支出决算表 '!D:D,0)</f>
        <v>7039.38</v>
      </c>
      <c r="J482" s="76">
        <f t="shared" si="20"/>
        <v>0</v>
      </c>
    </row>
    <row r="483" s="76" customFormat="1" spans="1:10">
      <c r="A483" s="245">
        <f t="shared" si="22"/>
        <v>5</v>
      </c>
      <c r="B483" s="246">
        <v>22001</v>
      </c>
      <c r="C483" s="250" t="s">
        <v>526</v>
      </c>
      <c r="D483" s="247">
        <v>6861.78</v>
      </c>
      <c r="E483" s="248">
        <v>6318.18</v>
      </c>
      <c r="F483" s="249">
        <f>_xlfn.XLOOKUP(B483,'[3]L02'!$A:$A,'[3]L02'!$C:$C,0)</f>
        <v>6465</v>
      </c>
      <c r="G483" s="226"/>
      <c r="I483" s="76">
        <f>_xlfn.XLOOKUP(B483,'3、一般公共预算支出决算表 '!B:B,'3、一般公共预算支出决算表 '!D:D,0)</f>
        <v>6861.78</v>
      </c>
      <c r="J483" s="76">
        <f t="shared" si="20"/>
        <v>0</v>
      </c>
    </row>
    <row r="484" s="76" customFormat="1" spans="1:10">
      <c r="A484" s="245">
        <f t="shared" si="22"/>
        <v>7</v>
      </c>
      <c r="B484" s="246">
        <v>2200101</v>
      </c>
      <c r="C484" s="246" t="s">
        <v>145</v>
      </c>
      <c r="D484" s="247">
        <v>6621.78</v>
      </c>
      <c r="E484" s="248">
        <v>5691.18</v>
      </c>
      <c r="F484" s="249">
        <f>_xlfn.XLOOKUP(B484,'[3]L02'!$A:$A,'[3]L02'!$C:$C,0)</f>
        <v>5435</v>
      </c>
      <c r="G484" s="226"/>
      <c r="I484" s="76">
        <f>_xlfn.XLOOKUP(B484,'3、一般公共预算支出决算表 '!B:B,'3、一般公共预算支出决算表 '!D:D,0)</f>
        <v>6621.78</v>
      </c>
      <c r="J484" s="76">
        <f t="shared" si="20"/>
        <v>0</v>
      </c>
    </row>
    <row r="485" s="76" customFormat="1" spans="1:10">
      <c r="A485" s="245">
        <f t="shared" si="22"/>
        <v>7</v>
      </c>
      <c r="B485" s="246">
        <v>2200102</v>
      </c>
      <c r="C485" s="246" t="s">
        <v>146</v>
      </c>
      <c r="D485" s="247">
        <v>240</v>
      </c>
      <c r="E485" s="248">
        <v>240</v>
      </c>
      <c r="F485" s="249">
        <f>_xlfn.XLOOKUP(B485,'[3]L02'!$A:$A,'[3]L02'!$C:$C,0)</f>
        <v>268</v>
      </c>
      <c r="G485" s="226"/>
      <c r="I485" s="76">
        <f>_xlfn.XLOOKUP(B485,'3、一般公共预算支出决算表 '!B:B,'3、一般公共预算支出决算表 '!D:D,0)</f>
        <v>240</v>
      </c>
      <c r="J485" s="76">
        <f t="shared" si="20"/>
        <v>0</v>
      </c>
    </row>
    <row r="486" s="76" customFormat="1" spans="1:10">
      <c r="A486" s="245">
        <f t="shared" si="22"/>
        <v>7</v>
      </c>
      <c r="B486" s="246">
        <v>2200106</v>
      </c>
      <c r="C486" s="246" t="s">
        <v>527</v>
      </c>
      <c r="D486" s="247">
        <v>0</v>
      </c>
      <c r="E486" s="248">
        <v>362</v>
      </c>
      <c r="F486" s="249">
        <f>_xlfn.XLOOKUP(B486,'[3]L02'!$A:$A,'[3]L02'!$C:$C,0)</f>
        <v>760</v>
      </c>
      <c r="G486" s="226"/>
      <c r="I486" s="76">
        <f>_xlfn.XLOOKUP(B486,'3、一般公共预算支出决算表 '!B:B,'3、一般公共预算支出决算表 '!D:D,0)</f>
        <v>0</v>
      </c>
      <c r="J486" s="76">
        <f t="shared" si="20"/>
        <v>0</v>
      </c>
    </row>
    <row r="487" s="76" customFormat="1" spans="1:10">
      <c r="A487" s="245">
        <f t="shared" si="22"/>
        <v>7</v>
      </c>
      <c r="B487" s="246">
        <v>2200109</v>
      </c>
      <c r="C487" s="246" t="s">
        <v>528</v>
      </c>
      <c r="D487" s="247">
        <v>0</v>
      </c>
      <c r="E487" s="248">
        <v>25</v>
      </c>
      <c r="F487" s="249">
        <f>_xlfn.XLOOKUP(B487,'[3]L02'!$A:$A,'[3]L02'!$C:$C,0)</f>
        <v>0</v>
      </c>
      <c r="G487" s="226"/>
      <c r="I487" s="76">
        <f>_xlfn.XLOOKUP(B487,'3、一般公共预算支出决算表 '!B:B,'3、一般公共预算支出决算表 '!D:D,0)</f>
        <v>0</v>
      </c>
      <c r="J487" s="76">
        <f t="shared" si="20"/>
        <v>0</v>
      </c>
    </row>
    <row r="488" s="76" customFormat="1" spans="1:10">
      <c r="A488" s="245">
        <f t="shared" si="22"/>
        <v>7</v>
      </c>
      <c r="B488" s="246">
        <v>2200199</v>
      </c>
      <c r="C488" s="246" t="s">
        <v>529</v>
      </c>
      <c r="D488" s="247">
        <v>0</v>
      </c>
      <c r="E488" s="248">
        <v>0</v>
      </c>
      <c r="F488" s="249">
        <f>_xlfn.XLOOKUP(B488,'[3]L02'!$A:$A,'[3]L02'!$C:$C,0)</f>
        <v>2</v>
      </c>
      <c r="G488" s="226"/>
      <c r="I488" s="76">
        <f>_xlfn.XLOOKUP(B488,'3、一般公共预算支出决算表 '!B:B,'3、一般公共预算支出决算表 '!D:D,0)</f>
        <v>0</v>
      </c>
      <c r="J488" s="76">
        <f t="shared" si="20"/>
        <v>0</v>
      </c>
    </row>
    <row r="489" s="76" customFormat="1" spans="1:10">
      <c r="A489" s="245">
        <f t="shared" si="22"/>
        <v>5</v>
      </c>
      <c r="B489" s="246">
        <v>22005</v>
      </c>
      <c r="C489" s="250" t="s">
        <v>530</v>
      </c>
      <c r="D489" s="247">
        <v>177.6</v>
      </c>
      <c r="E489" s="248">
        <v>156.84</v>
      </c>
      <c r="F489" s="249">
        <f>_xlfn.XLOOKUP(B489,'[3]L02'!$A:$A,'[3]L02'!$C:$C,0)</f>
        <v>148</v>
      </c>
      <c r="G489" s="226"/>
      <c r="I489" s="76">
        <f>_xlfn.XLOOKUP(B489,'3、一般公共预算支出决算表 '!B:B,'3、一般公共预算支出决算表 '!D:D,0)</f>
        <v>177.6</v>
      </c>
      <c r="J489" s="76">
        <f t="shared" si="20"/>
        <v>0</v>
      </c>
    </row>
    <row r="490" s="76" customFormat="1" spans="1:10">
      <c r="A490" s="245">
        <f t="shared" si="22"/>
        <v>7</v>
      </c>
      <c r="B490" s="246">
        <v>2200501</v>
      </c>
      <c r="C490" s="246" t="s">
        <v>145</v>
      </c>
      <c r="D490" s="247">
        <v>66.9</v>
      </c>
      <c r="E490" s="248">
        <v>45.14</v>
      </c>
      <c r="F490" s="249">
        <f>_xlfn.XLOOKUP(B490,'[3]L02'!$A:$A,'[3]L02'!$C:$C,0)</f>
        <v>88</v>
      </c>
      <c r="G490" s="226"/>
      <c r="I490" s="76">
        <f>_xlfn.XLOOKUP(B490,'3、一般公共预算支出决算表 '!B:B,'3、一般公共预算支出决算表 '!D:D,0)</f>
        <v>66.9</v>
      </c>
      <c r="J490" s="76">
        <f t="shared" si="20"/>
        <v>0</v>
      </c>
    </row>
    <row r="491" s="76" customFormat="1" spans="1:10">
      <c r="A491" s="245">
        <f t="shared" si="22"/>
        <v>7</v>
      </c>
      <c r="B491" s="246">
        <v>2200502</v>
      </c>
      <c r="C491" s="246" t="s">
        <v>146</v>
      </c>
      <c r="D491" s="247">
        <v>110.7</v>
      </c>
      <c r="E491" s="248">
        <v>111.7</v>
      </c>
      <c r="F491" s="249">
        <f>_xlfn.XLOOKUP(B491,'[3]L02'!$A:$A,'[3]L02'!$C:$C,0)</f>
        <v>44</v>
      </c>
      <c r="G491" s="226"/>
      <c r="I491" s="76">
        <f>_xlfn.XLOOKUP(B491,'3、一般公共预算支出决算表 '!B:B,'3、一般公共预算支出决算表 '!D:D,0)</f>
        <v>110.7</v>
      </c>
      <c r="J491" s="76">
        <f t="shared" si="20"/>
        <v>0</v>
      </c>
    </row>
    <row r="492" s="76" customFormat="1" spans="1:10">
      <c r="A492" s="245">
        <f t="shared" si="22"/>
        <v>7</v>
      </c>
      <c r="B492" s="246">
        <v>2200509</v>
      </c>
      <c r="C492" s="246" t="s">
        <v>531</v>
      </c>
      <c r="D492" s="247">
        <v>0</v>
      </c>
      <c r="E492" s="248">
        <v>0</v>
      </c>
      <c r="F492" s="249">
        <f>_xlfn.XLOOKUP(B492,'[3]L02'!$A:$A,'[3]L02'!$C:$C,0)</f>
        <v>16</v>
      </c>
      <c r="G492" s="226"/>
      <c r="I492" s="76">
        <f>_xlfn.XLOOKUP(B492,'3、一般公共预算支出决算表 '!B:B,'3、一般公共预算支出决算表 '!D:D,0)</f>
        <v>0</v>
      </c>
      <c r="J492" s="76">
        <f t="shared" si="20"/>
        <v>0</v>
      </c>
    </row>
    <row r="493" s="76" customFormat="1" spans="1:10">
      <c r="A493" s="245">
        <f t="shared" si="22"/>
        <v>7</v>
      </c>
      <c r="B493" s="246">
        <v>2200511</v>
      </c>
      <c r="C493" s="246" t="s">
        <v>532</v>
      </c>
      <c r="D493" s="247">
        <v>0</v>
      </c>
      <c r="E493" s="248">
        <v>0</v>
      </c>
      <c r="F493" s="249">
        <f>_xlfn.XLOOKUP(B493,'[3]L02'!$A:$A,'[3]L02'!$C:$C,0)</f>
        <v>0</v>
      </c>
      <c r="G493" s="226"/>
      <c r="I493" s="76">
        <f>_xlfn.XLOOKUP(B493,'3、一般公共预算支出决算表 '!B:B,'3、一般公共预算支出决算表 '!D:D,0)</f>
        <v>0</v>
      </c>
      <c r="J493" s="76">
        <f t="shared" si="20"/>
        <v>0</v>
      </c>
    </row>
    <row r="494" s="76" customFormat="1" spans="1:10">
      <c r="A494" s="245">
        <f t="shared" si="22"/>
        <v>7</v>
      </c>
      <c r="B494" s="246">
        <v>2200599</v>
      </c>
      <c r="C494" s="246" t="s">
        <v>533</v>
      </c>
      <c r="D494" s="247">
        <v>0</v>
      </c>
      <c r="E494" s="248">
        <v>0</v>
      </c>
      <c r="F494" s="249">
        <f>_xlfn.XLOOKUP(B494,'[3]L02'!$A:$A,'[3]L02'!$C:$C,0)</f>
        <v>0</v>
      </c>
      <c r="G494" s="226"/>
      <c r="I494" s="76">
        <f>_xlfn.XLOOKUP(B494,'3、一般公共预算支出决算表 '!B:B,'3、一般公共预算支出决算表 '!D:D,0)</f>
        <v>0</v>
      </c>
      <c r="J494" s="76">
        <f t="shared" si="20"/>
        <v>0</v>
      </c>
    </row>
    <row r="495" s="76" customFormat="1" spans="1:10">
      <c r="A495" s="245">
        <f t="shared" si="22"/>
        <v>3</v>
      </c>
      <c r="B495" s="246">
        <v>221</v>
      </c>
      <c r="C495" s="233" t="s">
        <v>534</v>
      </c>
      <c r="D495" s="247">
        <v>2719.85</v>
      </c>
      <c r="E495" s="248">
        <v>19195.22</v>
      </c>
      <c r="F495" s="249">
        <f>_xlfn.XLOOKUP(B495,'[3]L02'!$A:$A,'[3]L02'!$C:$C,0)</f>
        <v>22568</v>
      </c>
      <c r="G495" s="226"/>
      <c r="I495" s="76">
        <f>_xlfn.XLOOKUP(B495,'3、一般公共预算支出决算表 '!B:B,'3、一般公共预算支出决算表 '!D:D,0)</f>
        <v>2719.85</v>
      </c>
      <c r="J495" s="76">
        <f t="shared" si="20"/>
        <v>0</v>
      </c>
    </row>
    <row r="496" s="76" customFormat="1" spans="1:10">
      <c r="A496" s="245">
        <f t="shared" si="22"/>
        <v>5</v>
      </c>
      <c r="B496" s="246">
        <v>22101</v>
      </c>
      <c r="C496" s="250" t="s">
        <v>535</v>
      </c>
      <c r="D496" s="247">
        <v>1288</v>
      </c>
      <c r="E496" s="248">
        <v>1848</v>
      </c>
      <c r="F496" s="249">
        <f>_xlfn.XLOOKUP(B496,'[3]L02'!$A:$A,'[3]L02'!$C:$C,0)</f>
        <v>2254</v>
      </c>
      <c r="G496" s="226"/>
      <c r="I496" s="76">
        <f>_xlfn.XLOOKUP(B496,'3、一般公共预算支出决算表 '!B:B,'3、一般公共预算支出决算表 '!D:D,0)</f>
        <v>1288</v>
      </c>
      <c r="J496" s="76">
        <f t="shared" si="20"/>
        <v>0</v>
      </c>
    </row>
    <row r="497" s="76" customFormat="1" spans="1:10">
      <c r="A497" s="245">
        <f t="shared" si="22"/>
        <v>7</v>
      </c>
      <c r="B497" s="246">
        <v>2210103</v>
      </c>
      <c r="C497" s="246" t="s">
        <v>536</v>
      </c>
      <c r="D497" s="247">
        <v>0</v>
      </c>
      <c r="E497" s="248">
        <v>0</v>
      </c>
      <c r="F497" s="249">
        <f>_xlfn.XLOOKUP(B497,'[3]L02'!$A:$A,'[3]L02'!$C:$C,0)</f>
        <v>0</v>
      </c>
      <c r="G497" s="226"/>
      <c r="I497" s="76">
        <f>_xlfn.XLOOKUP(B497,'3、一般公共预算支出决算表 '!B:B,'3、一般公共预算支出决算表 '!D:D,0)</f>
        <v>0</v>
      </c>
      <c r="J497" s="76">
        <f t="shared" si="20"/>
        <v>0</v>
      </c>
    </row>
    <row r="498" s="76" customFormat="1" spans="1:10">
      <c r="A498" s="245">
        <f t="shared" si="22"/>
        <v>7</v>
      </c>
      <c r="B498" s="246">
        <v>2210105</v>
      </c>
      <c r="C498" s="246" t="s">
        <v>537</v>
      </c>
      <c r="D498" s="247">
        <v>140</v>
      </c>
      <c r="E498" s="248">
        <v>194</v>
      </c>
      <c r="F498" s="249">
        <f>_xlfn.XLOOKUP(B498,'[3]L02'!$A:$A,'[3]L02'!$C:$C,0)</f>
        <v>432</v>
      </c>
      <c r="G498" s="226"/>
      <c r="I498" s="76">
        <f>_xlfn.XLOOKUP(B498,'3、一般公共预算支出决算表 '!B:B,'3、一般公共预算支出决算表 '!D:D,0)</f>
        <v>140</v>
      </c>
      <c r="J498" s="76">
        <f t="shared" si="20"/>
        <v>0</v>
      </c>
    </row>
    <row r="499" s="76" customFormat="1" spans="1:10">
      <c r="A499" s="245">
        <f t="shared" si="22"/>
        <v>7</v>
      </c>
      <c r="B499" s="246">
        <v>2210106</v>
      </c>
      <c r="C499" s="246" t="s">
        <v>538</v>
      </c>
      <c r="D499" s="247">
        <v>0</v>
      </c>
      <c r="E499" s="248">
        <v>0</v>
      </c>
      <c r="F499" s="249">
        <f>_xlfn.XLOOKUP(B499,'[3]L02'!$A:$A,'[3]L02'!$C:$C,0)</f>
        <v>346</v>
      </c>
      <c r="G499" s="226"/>
      <c r="I499" s="76">
        <f>_xlfn.XLOOKUP(B499,'3、一般公共预算支出决算表 '!B:B,'3、一般公共预算支出决算表 '!D:D,0)</f>
        <v>0</v>
      </c>
      <c r="J499" s="76">
        <f t="shared" si="20"/>
        <v>0</v>
      </c>
    </row>
    <row r="500" s="76" customFormat="1" spans="1:10">
      <c r="A500" s="245">
        <f t="shared" si="22"/>
        <v>7</v>
      </c>
      <c r="B500" s="246">
        <v>2210107</v>
      </c>
      <c r="C500" s="246" t="s">
        <v>539</v>
      </c>
      <c r="D500" s="247">
        <v>0</v>
      </c>
      <c r="E500" s="248">
        <v>0</v>
      </c>
      <c r="F500" s="249">
        <f>_xlfn.XLOOKUP(B500,'[3]L02'!$A:$A,'[3]L02'!$C:$C,0)</f>
        <v>0</v>
      </c>
      <c r="G500" s="226"/>
      <c r="I500" s="76">
        <f>_xlfn.XLOOKUP(B500,'3、一般公共预算支出决算表 '!B:B,'3、一般公共预算支出决算表 '!D:D,0)</f>
        <v>0</v>
      </c>
      <c r="J500" s="76">
        <f t="shared" si="20"/>
        <v>0</v>
      </c>
    </row>
    <row r="501" s="76" customFormat="1" spans="1:10">
      <c r="A501" s="245">
        <f t="shared" si="22"/>
        <v>7</v>
      </c>
      <c r="B501" s="246">
        <v>2210108</v>
      </c>
      <c r="C501" s="246" t="s">
        <v>540</v>
      </c>
      <c r="D501" s="247">
        <v>1148</v>
      </c>
      <c r="E501" s="248">
        <v>1654</v>
      </c>
      <c r="F501" s="249">
        <f>_xlfn.XLOOKUP(B501,'[3]L02'!$A:$A,'[3]L02'!$C:$C,0)</f>
        <v>1391</v>
      </c>
      <c r="G501" s="226"/>
      <c r="I501" s="76">
        <f>_xlfn.XLOOKUP(B501,'3、一般公共预算支出决算表 '!B:B,'3、一般公共预算支出决算表 '!D:D,0)</f>
        <v>1148</v>
      </c>
      <c r="J501" s="76">
        <f t="shared" si="20"/>
        <v>0</v>
      </c>
    </row>
    <row r="502" s="76" customFormat="1" spans="1:10">
      <c r="A502" s="245">
        <f t="shared" si="22"/>
        <v>7</v>
      </c>
      <c r="B502" s="246">
        <v>2210199</v>
      </c>
      <c r="C502" s="246" t="s">
        <v>541</v>
      </c>
      <c r="D502" s="247">
        <v>0</v>
      </c>
      <c r="E502" s="248">
        <v>0</v>
      </c>
      <c r="F502" s="249">
        <f>_xlfn.XLOOKUP(B502,'[3]L02'!$A:$A,'[3]L02'!$C:$C,0)</f>
        <v>37</v>
      </c>
      <c r="G502" s="226"/>
      <c r="I502" s="76">
        <f>_xlfn.XLOOKUP(B502,'3、一般公共预算支出决算表 '!B:B,'3、一般公共预算支出决算表 '!D:D,0)</f>
        <v>0</v>
      </c>
      <c r="J502" s="76">
        <f t="shared" si="20"/>
        <v>0</v>
      </c>
    </row>
    <row r="503" s="76" customFormat="1" spans="1:10">
      <c r="A503" s="245">
        <f t="shared" si="22"/>
        <v>5</v>
      </c>
      <c r="B503" s="246">
        <v>22102</v>
      </c>
      <c r="C503" s="250" t="s">
        <v>542</v>
      </c>
      <c r="D503" s="247">
        <v>0</v>
      </c>
      <c r="E503" s="248">
        <v>16000</v>
      </c>
      <c r="F503" s="249">
        <f>_xlfn.XLOOKUP(B503,'[3]L02'!$A:$A,'[3]L02'!$C:$C,0)</f>
        <v>16131</v>
      </c>
      <c r="G503" s="226"/>
      <c r="I503" s="76">
        <f>_xlfn.XLOOKUP(B503,'3、一般公共预算支出决算表 '!B:B,'3、一般公共预算支出决算表 '!D:D,0)</f>
        <v>0</v>
      </c>
      <c r="J503" s="76">
        <f t="shared" si="20"/>
        <v>0</v>
      </c>
    </row>
    <row r="504" s="76" customFormat="1" spans="1:10">
      <c r="A504" s="245">
        <f t="shared" si="22"/>
        <v>7</v>
      </c>
      <c r="B504" s="246">
        <v>2210201</v>
      </c>
      <c r="C504" s="246" t="s">
        <v>543</v>
      </c>
      <c r="D504" s="247">
        <v>0</v>
      </c>
      <c r="E504" s="248">
        <v>16000</v>
      </c>
      <c r="F504" s="249">
        <f>_xlfn.XLOOKUP(B504,'[3]L02'!$A:$A,'[3]L02'!$C:$C,0)</f>
        <v>16131</v>
      </c>
      <c r="G504" s="226"/>
      <c r="I504" s="76">
        <f>_xlfn.XLOOKUP(B504,'3、一般公共预算支出决算表 '!B:B,'3、一般公共预算支出决算表 '!D:D,0)</f>
        <v>0</v>
      </c>
      <c r="J504" s="76">
        <f t="shared" si="20"/>
        <v>0</v>
      </c>
    </row>
    <row r="505" s="76" customFormat="1" spans="1:10">
      <c r="A505" s="245">
        <f t="shared" si="22"/>
        <v>5</v>
      </c>
      <c r="B505" s="246">
        <v>22103</v>
      </c>
      <c r="C505" s="250" t="s">
        <v>544</v>
      </c>
      <c r="D505" s="247">
        <v>1431.85</v>
      </c>
      <c r="E505" s="248">
        <v>1347.22</v>
      </c>
      <c r="F505" s="249">
        <f>_xlfn.XLOOKUP(B505,'[3]L02'!$A:$A,'[3]L02'!$C:$C,0)</f>
        <v>4183</v>
      </c>
      <c r="G505" s="226"/>
      <c r="I505" s="76">
        <f>_xlfn.XLOOKUP(B505,'3、一般公共预算支出决算表 '!B:B,'3、一般公共预算支出决算表 '!D:D,0)</f>
        <v>1431.85</v>
      </c>
      <c r="J505" s="76">
        <f t="shared" si="20"/>
        <v>0</v>
      </c>
    </row>
    <row r="506" s="76" customFormat="1" spans="1:10">
      <c r="A506" s="245">
        <f t="shared" si="22"/>
        <v>7</v>
      </c>
      <c r="B506" s="246">
        <v>2210399</v>
      </c>
      <c r="C506" s="246" t="s">
        <v>545</v>
      </c>
      <c r="D506" s="247">
        <v>1431.85</v>
      </c>
      <c r="E506" s="248">
        <v>1347.22</v>
      </c>
      <c r="F506" s="249">
        <f>_xlfn.XLOOKUP(B506,'[3]L02'!$A:$A,'[3]L02'!$C:$C,0)</f>
        <v>4183</v>
      </c>
      <c r="G506" s="226"/>
      <c r="I506" s="76">
        <f>_xlfn.XLOOKUP(B506,'3、一般公共预算支出决算表 '!B:B,'3、一般公共预算支出决算表 '!D:D,0)</f>
        <v>1431.85</v>
      </c>
      <c r="J506" s="76">
        <f t="shared" si="20"/>
        <v>0</v>
      </c>
    </row>
    <row r="507" s="76" customFormat="1" spans="1:10">
      <c r="A507" s="245">
        <f t="shared" si="22"/>
        <v>3</v>
      </c>
      <c r="B507" s="246">
        <v>222</v>
      </c>
      <c r="C507" s="233" t="s">
        <v>546</v>
      </c>
      <c r="D507" s="247">
        <v>0</v>
      </c>
      <c r="E507" s="248">
        <v>0</v>
      </c>
      <c r="F507" s="249">
        <f>_xlfn.XLOOKUP(B507,'[3]L02'!$A:$A,'[3]L02'!$C:$C,0)</f>
        <v>1420</v>
      </c>
      <c r="G507" s="226"/>
      <c r="I507" s="76">
        <f>_xlfn.XLOOKUP(B507,'3、一般公共预算支出决算表 '!B:B,'3、一般公共预算支出决算表 '!D:D,0)</f>
        <v>0</v>
      </c>
      <c r="J507" s="76">
        <f t="shared" si="20"/>
        <v>0</v>
      </c>
    </row>
    <row r="508" s="76" customFormat="1" spans="1:10">
      <c r="A508" s="245">
        <f t="shared" si="22"/>
        <v>5</v>
      </c>
      <c r="B508" s="246">
        <v>22201</v>
      </c>
      <c r="C508" s="250" t="s">
        <v>547</v>
      </c>
      <c r="D508" s="247">
        <v>0</v>
      </c>
      <c r="E508" s="248">
        <v>0</v>
      </c>
      <c r="F508" s="249">
        <f>_xlfn.XLOOKUP(B508,'[3]L02'!$A:$A,'[3]L02'!$C:$C,0)</f>
        <v>1232</v>
      </c>
      <c r="G508" s="226"/>
      <c r="I508" s="76">
        <f>_xlfn.XLOOKUP(B508,'3、一般公共预算支出决算表 '!B:B,'3、一般公共预算支出决算表 '!D:D,0)</f>
        <v>0</v>
      </c>
      <c r="J508" s="76">
        <f t="shared" si="20"/>
        <v>0</v>
      </c>
    </row>
    <row r="509" s="76" customFormat="1" spans="1:10">
      <c r="A509" s="245">
        <f t="shared" si="22"/>
        <v>7</v>
      </c>
      <c r="B509" s="246">
        <v>2220115</v>
      </c>
      <c r="C509" s="246" t="s">
        <v>548</v>
      </c>
      <c r="D509" s="247">
        <v>0</v>
      </c>
      <c r="E509" s="248">
        <v>0</v>
      </c>
      <c r="F509" s="249">
        <f>_xlfn.XLOOKUP(B509,'[3]L02'!$A:$A,'[3]L02'!$C:$C,0)</f>
        <v>398</v>
      </c>
      <c r="G509" s="226"/>
      <c r="I509" s="76">
        <f>_xlfn.XLOOKUP(B509,'3、一般公共预算支出决算表 '!B:B,'3、一般公共预算支出决算表 '!D:D,0)</f>
        <v>0</v>
      </c>
      <c r="J509" s="76">
        <f t="shared" si="20"/>
        <v>0</v>
      </c>
    </row>
    <row r="510" s="76" customFormat="1" spans="1:10">
      <c r="A510" s="245">
        <f t="shared" si="22"/>
        <v>7</v>
      </c>
      <c r="B510" s="246">
        <v>2220199</v>
      </c>
      <c r="C510" s="246" t="s">
        <v>549</v>
      </c>
      <c r="D510" s="247">
        <v>0</v>
      </c>
      <c r="E510" s="248">
        <v>0</v>
      </c>
      <c r="F510" s="249">
        <f>_xlfn.XLOOKUP(B510,'[3]L02'!$A:$A,'[3]L02'!$C:$C,0)</f>
        <v>834</v>
      </c>
      <c r="G510" s="226"/>
      <c r="I510" s="76">
        <f>_xlfn.XLOOKUP(B510,'3、一般公共预算支出决算表 '!B:B,'3、一般公共预算支出决算表 '!D:D,0)</f>
        <v>0</v>
      </c>
      <c r="J510" s="76">
        <f t="shared" si="20"/>
        <v>0</v>
      </c>
    </row>
    <row r="511" s="76" customFormat="1" spans="1:10">
      <c r="A511" s="245">
        <f t="shared" si="22"/>
        <v>5</v>
      </c>
      <c r="B511" s="246">
        <v>22204</v>
      </c>
      <c r="C511" s="250" t="s">
        <v>550</v>
      </c>
      <c r="D511" s="247">
        <v>0</v>
      </c>
      <c r="E511" s="248">
        <v>0</v>
      </c>
      <c r="F511" s="249">
        <f>_xlfn.XLOOKUP(B511,'[3]L02'!$A:$A,'[3]L02'!$C:$C,0)</f>
        <v>188</v>
      </c>
      <c r="G511" s="226"/>
      <c r="I511" s="76">
        <f>_xlfn.XLOOKUP(B511,'3、一般公共预算支出决算表 '!B:B,'3、一般公共预算支出决算表 '!D:D,0)</f>
        <v>0</v>
      </c>
      <c r="J511" s="76">
        <f t="shared" si="20"/>
        <v>0</v>
      </c>
    </row>
    <row r="512" s="76" customFormat="1" spans="1:10">
      <c r="A512" s="245">
        <f t="shared" ref="A512:A524" si="23">LEN(B512)</f>
        <v>7</v>
      </c>
      <c r="B512" s="246">
        <v>2220401</v>
      </c>
      <c r="C512" s="246" t="s">
        <v>551</v>
      </c>
      <c r="D512" s="247">
        <v>0</v>
      </c>
      <c r="E512" s="248">
        <v>0</v>
      </c>
      <c r="F512" s="249">
        <f>_xlfn.XLOOKUP(B512,'[3]L02'!$A:$A,'[3]L02'!$C:$C,0)</f>
        <v>156</v>
      </c>
      <c r="G512" s="226"/>
      <c r="I512" s="76">
        <f>_xlfn.XLOOKUP(B512,'3、一般公共预算支出决算表 '!B:B,'3、一般公共预算支出决算表 '!D:D,0)</f>
        <v>0</v>
      </c>
      <c r="J512" s="76">
        <f t="shared" si="20"/>
        <v>0</v>
      </c>
    </row>
    <row r="513" s="76" customFormat="1" spans="1:10">
      <c r="A513" s="245">
        <f t="shared" si="23"/>
        <v>7</v>
      </c>
      <c r="B513" s="246">
        <v>2220499</v>
      </c>
      <c r="C513" s="246" t="s">
        <v>552</v>
      </c>
      <c r="D513" s="247">
        <v>0</v>
      </c>
      <c r="E513" s="248">
        <v>0</v>
      </c>
      <c r="F513" s="249">
        <f>_xlfn.XLOOKUP(B513,'[3]L02'!$A:$A,'[3]L02'!$C:$C,0)</f>
        <v>32</v>
      </c>
      <c r="G513" s="226"/>
      <c r="I513" s="76">
        <f>_xlfn.XLOOKUP(B513,'3、一般公共预算支出决算表 '!B:B,'3、一般公共预算支出决算表 '!D:D,0)</f>
        <v>0</v>
      </c>
      <c r="J513" s="76">
        <f t="shared" si="20"/>
        <v>0</v>
      </c>
    </row>
    <row r="514" s="76" customFormat="1" spans="1:10">
      <c r="A514" s="245">
        <f t="shared" si="23"/>
        <v>3</v>
      </c>
      <c r="B514" s="246">
        <v>224</v>
      </c>
      <c r="C514" s="233" t="s">
        <v>553</v>
      </c>
      <c r="D514" s="247">
        <v>2703.97</v>
      </c>
      <c r="E514" s="248">
        <v>2289.72</v>
      </c>
      <c r="F514" s="249">
        <f>_xlfn.XLOOKUP(B514,'[3]L02'!$A:$A,'[3]L02'!$C:$C,0)</f>
        <v>4679</v>
      </c>
      <c r="G514" s="226"/>
      <c r="I514" s="76">
        <f>_xlfn.XLOOKUP(B514,'3、一般公共预算支出决算表 '!B:B,'3、一般公共预算支出决算表 '!D:D,0)</f>
        <v>2703.97</v>
      </c>
      <c r="J514" s="76">
        <f t="shared" si="20"/>
        <v>0</v>
      </c>
    </row>
    <row r="515" s="76" customFormat="1" spans="1:10">
      <c r="A515" s="245">
        <f t="shared" si="23"/>
        <v>5</v>
      </c>
      <c r="B515" s="246">
        <v>22401</v>
      </c>
      <c r="C515" s="250" t="s">
        <v>554</v>
      </c>
      <c r="D515" s="247">
        <v>1838.77</v>
      </c>
      <c r="E515" s="248">
        <v>1349.52</v>
      </c>
      <c r="F515" s="249">
        <f>_xlfn.XLOOKUP(B515,'[3]L02'!$A:$A,'[3]L02'!$C:$C,0)</f>
        <v>1753</v>
      </c>
      <c r="G515" s="226"/>
      <c r="I515" s="76">
        <f>_xlfn.XLOOKUP(B515,'3、一般公共预算支出决算表 '!B:B,'3、一般公共预算支出决算表 '!D:D,0)</f>
        <v>1838.77</v>
      </c>
      <c r="J515" s="76">
        <f t="shared" si="20"/>
        <v>0</v>
      </c>
    </row>
    <row r="516" s="76" customFormat="1" spans="1:10">
      <c r="A516" s="245">
        <f t="shared" si="23"/>
        <v>7</v>
      </c>
      <c r="B516" s="246">
        <v>2240101</v>
      </c>
      <c r="C516" s="246" t="s">
        <v>145</v>
      </c>
      <c r="D516" s="247">
        <v>1316.97</v>
      </c>
      <c r="E516" s="248">
        <v>1229.52</v>
      </c>
      <c r="F516" s="249">
        <f>_xlfn.XLOOKUP(B516,'[3]L02'!$A:$A,'[3]L02'!$C:$C,0)</f>
        <v>1013</v>
      </c>
      <c r="G516" s="226"/>
      <c r="I516" s="76">
        <f>_xlfn.XLOOKUP(B516,'3、一般公共预算支出决算表 '!B:B,'3、一般公共预算支出决算表 '!D:D,0)</f>
        <v>1316.97</v>
      </c>
      <c r="J516" s="76">
        <f t="shared" si="20"/>
        <v>0</v>
      </c>
    </row>
    <row r="517" s="76" customFormat="1" spans="1:10">
      <c r="A517" s="245">
        <f t="shared" si="23"/>
        <v>7</v>
      </c>
      <c r="B517" s="246">
        <v>2240102</v>
      </c>
      <c r="C517" s="246" t="s">
        <v>146</v>
      </c>
      <c r="D517" s="247">
        <v>104</v>
      </c>
      <c r="E517" s="248">
        <v>120</v>
      </c>
      <c r="F517" s="249">
        <f>_xlfn.XLOOKUP(B517,'[3]L02'!$A:$A,'[3]L02'!$C:$C,0)</f>
        <v>318</v>
      </c>
      <c r="G517" s="226"/>
      <c r="I517" s="76">
        <f>_xlfn.XLOOKUP(B517,'3、一般公共预算支出决算表 '!B:B,'3、一般公共预算支出决算表 '!D:D,0)</f>
        <v>104</v>
      </c>
      <c r="J517" s="76">
        <f t="shared" si="20"/>
        <v>0</v>
      </c>
    </row>
    <row r="518" s="76" customFormat="1" spans="1:10">
      <c r="A518" s="245">
        <f t="shared" si="23"/>
        <v>7</v>
      </c>
      <c r="B518" s="246">
        <v>2240108</v>
      </c>
      <c r="C518" s="246" t="s">
        <v>555</v>
      </c>
      <c r="D518" s="247">
        <v>0</v>
      </c>
      <c r="E518" s="248">
        <v>0</v>
      </c>
      <c r="F518" s="249">
        <f>_xlfn.XLOOKUP(B518,'[3]L02'!$A:$A,'[3]L02'!$C:$C,0)</f>
        <v>22</v>
      </c>
      <c r="G518" s="226"/>
      <c r="I518" s="76">
        <f>_xlfn.XLOOKUP(B518,'3、一般公共预算支出决算表 '!B:B,'3、一般公共预算支出决算表 '!D:D,0)</f>
        <v>0</v>
      </c>
      <c r="J518" s="76">
        <f t="shared" ref="J518:J541" si="24">D518-I518</f>
        <v>0</v>
      </c>
    </row>
    <row r="519" s="76" customFormat="1" spans="1:10">
      <c r="A519" s="245">
        <f t="shared" si="23"/>
        <v>7</v>
      </c>
      <c r="B519" s="246">
        <v>2240199</v>
      </c>
      <c r="C519" s="246" t="s">
        <v>556</v>
      </c>
      <c r="D519" s="247">
        <v>417.8</v>
      </c>
      <c r="E519" s="248">
        <v>0</v>
      </c>
      <c r="F519" s="249">
        <f>_xlfn.XLOOKUP(B519,'[3]L02'!$A:$A,'[3]L02'!$C:$C,0)</f>
        <v>400</v>
      </c>
      <c r="G519" s="226"/>
      <c r="I519" s="76">
        <f>_xlfn.XLOOKUP(B519,'3、一般公共预算支出决算表 '!B:B,'3、一般公共预算支出决算表 '!D:D,0)</f>
        <v>417.8</v>
      </c>
      <c r="J519" s="76">
        <f t="shared" si="24"/>
        <v>0</v>
      </c>
    </row>
    <row r="520" s="76" customFormat="1" spans="1:10">
      <c r="A520" s="245">
        <f t="shared" si="23"/>
        <v>5</v>
      </c>
      <c r="B520" s="246">
        <v>22402</v>
      </c>
      <c r="C520" s="250" t="s">
        <v>557</v>
      </c>
      <c r="D520" s="247">
        <v>865.2</v>
      </c>
      <c r="E520" s="248">
        <v>865.2</v>
      </c>
      <c r="F520" s="249">
        <f>_xlfn.XLOOKUP(B520,'[3]L02'!$A:$A,'[3]L02'!$C:$C,0)</f>
        <v>879</v>
      </c>
      <c r="G520" s="226"/>
      <c r="I520" s="76">
        <f>_xlfn.XLOOKUP(B520,'3、一般公共预算支出决算表 '!B:B,'3、一般公共预算支出决算表 '!D:D,0)</f>
        <v>865.2</v>
      </c>
      <c r="J520" s="76">
        <f t="shared" si="24"/>
        <v>0</v>
      </c>
    </row>
    <row r="521" s="76" customFormat="1" spans="1:10">
      <c r="A521" s="245">
        <f t="shared" si="23"/>
        <v>7</v>
      </c>
      <c r="B521" s="246">
        <v>2240201</v>
      </c>
      <c r="C521" s="246" t="s">
        <v>145</v>
      </c>
      <c r="D521" s="247">
        <v>0</v>
      </c>
      <c r="E521" s="248">
        <v>0</v>
      </c>
      <c r="F521" s="249">
        <f>_xlfn.XLOOKUP(B521,'[3]L02'!$A:$A,'[3]L02'!$C:$C,0)</f>
        <v>103</v>
      </c>
      <c r="G521" s="226"/>
      <c r="I521" s="76">
        <f>_xlfn.XLOOKUP(B521,'3、一般公共预算支出决算表 '!B:B,'3、一般公共预算支出决算表 '!D:D,0)</f>
        <v>0</v>
      </c>
      <c r="J521" s="76">
        <f t="shared" si="24"/>
        <v>0</v>
      </c>
    </row>
    <row r="522" s="76" customFormat="1" spans="1:10">
      <c r="A522" s="245">
        <f t="shared" si="23"/>
        <v>7</v>
      </c>
      <c r="B522" s="246">
        <v>2240202</v>
      </c>
      <c r="C522" s="246" t="s">
        <v>146</v>
      </c>
      <c r="D522" s="247">
        <v>0</v>
      </c>
      <c r="E522" s="248">
        <v>0</v>
      </c>
      <c r="F522" s="249">
        <f>_xlfn.XLOOKUP(B522,'[3]L02'!$A:$A,'[3]L02'!$C:$C,0)</f>
        <v>715</v>
      </c>
      <c r="G522" s="226"/>
      <c r="I522" s="76">
        <f>_xlfn.XLOOKUP(B522,'3、一般公共预算支出决算表 '!B:B,'3、一般公共预算支出决算表 '!D:D,0)</f>
        <v>0</v>
      </c>
      <c r="J522" s="76">
        <f t="shared" si="24"/>
        <v>0</v>
      </c>
    </row>
    <row r="523" s="76" customFormat="1" spans="1:10">
      <c r="A523" s="245">
        <f t="shared" si="23"/>
        <v>7</v>
      </c>
      <c r="B523" s="246">
        <v>2240204</v>
      </c>
      <c r="C523" s="246" t="s">
        <v>558</v>
      </c>
      <c r="D523" s="247">
        <v>865.2</v>
      </c>
      <c r="E523" s="248">
        <v>865.2</v>
      </c>
      <c r="F523" s="249">
        <f>_xlfn.XLOOKUP(B523,'[3]L02'!$A:$A,'[3]L02'!$C:$C,0)</f>
        <v>10</v>
      </c>
      <c r="G523" s="226"/>
      <c r="I523" s="76">
        <f>_xlfn.XLOOKUP(B523,'3、一般公共预算支出决算表 '!B:B,'3、一般公共预算支出决算表 '!D:D,0)</f>
        <v>865.2</v>
      </c>
      <c r="J523" s="76">
        <f t="shared" si="24"/>
        <v>0</v>
      </c>
    </row>
    <row r="524" s="76" customFormat="1" spans="1:10">
      <c r="A524" s="245">
        <f t="shared" si="23"/>
        <v>7</v>
      </c>
      <c r="B524" s="246">
        <v>2240299</v>
      </c>
      <c r="C524" s="246" t="s">
        <v>559</v>
      </c>
      <c r="D524" s="247">
        <v>0</v>
      </c>
      <c r="E524" s="248">
        <v>0</v>
      </c>
      <c r="F524" s="249">
        <f>_xlfn.XLOOKUP(B524,'[3]L02'!$A:$A,'[3]L02'!$C:$C,0)</f>
        <v>51</v>
      </c>
      <c r="G524" s="226"/>
      <c r="I524" s="76">
        <f>_xlfn.XLOOKUP(B524,'3、一般公共预算支出决算表 '!B:B,'3、一般公共预算支出决算表 '!D:D,0)</f>
        <v>0</v>
      </c>
      <c r="J524" s="76">
        <f t="shared" si="24"/>
        <v>0</v>
      </c>
    </row>
    <row r="525" s="76" customFormat="1" spans="1:10">
      <c r="A525" s="245">
        <f t="shared" ref="A525:A533" si="25">LEN(B525)</f>
        <v>5</v>
      </c>
      <c r="B525" s="246">
        <v>22406</v>
      </c>
      <c r="C525" s="250" t="s">
        <v>560</v>
      </c>
      <c r="D525" s="247">
        <v>0</v>
      </c>
      <c r="E525" s="248">
        <v>75</v>
      </c>
      <c r="F525" s="249">
        <f>_xlfn.XLOOKUP(B525,'[3]L02'!$A:$A,'[3]L02'!$C:$C,0)</f>
        <v>756</v>
      </c>
      <c r="G525" s="226"/>
      <c r="I525" s="76">
        <f>_xlfn.XLOOKUP(B525,'3、一般公共预算支出决算表 '!B:B,'3、一般公共预算支出决算表 '!D:D,0)</f>
        <v>0</v>
      </c>
      <c r="J525" s="76">
        <f t="shared" si="24"/>
        <v>0</v>
      </c>
    </row>
    <row r="526" s="76" customFormat="1" spans="1:10">
      <c r="A526" s="245">
        <f t="shared" si="25"/>
        <v>7</v>
      </c>
      <c r="B526" s="246">
        <v>2240601</v>
      </c>
      <c r="C526" s="246" t="s">
        <v>561</v>
      </c>
      <c r="D526" s="247">
        <v>0</v>
      </c>
      <c r="E526" s="248">
        <v>75</v>
      </c>
      <c r="F526" s="249">
        <f>_xlfn.XLOOKUP(B526,'[3]L02'!$A:$A,'[3]L02'!$C:$C,0)</f>
        <v>755</v>
      </c>
      <c r="G526" s="226"/>
      <c r="I526" s="76">
        <f>_xlfn.XLOOKUP(B526,'3、一般公共预算支出决算表 '!B:B,'3、一般公共预算支出决算表 '!D:D,0)</f>
        <v>0</v>
      </c>
      <c r="J526" s="76">
        <f t="shared" si="24"/>
        <v>0</v>
      </c>
    </row>
    <row r="527" s="76" customFormat="1" spans="1:10">
      <c r="A527" s="245">
        <f t="shared" si="25"/>
        <v>7</v>
      </c>
      <c r="B527" s="246">
        <v>2240602</v>
      </c>
      <c r="C527" s="246" t="s">
        <v>562</v>
      </c>
      <c r="D527" s="247">
        <v>0</v>
      </c>
      <c r="E527" s="248">
        <v>0</v>
      </c>
      <c r="F527" s="249">
        <f>_xlfn.XLOOKUP(B527,'[3]L02'!$A:$A,'[3]L02'!$C:$C,0)</f>
        <v>0</v>
      </c>
      <c r="G527" s="226"/>
      <c r="I527" s="76">
        <f>_xlfn.XLOOKUP(B527,'3、一般公共预算支出决算表 '!B:B,'3、一般公共预算支出决算表 '!D:D,0)</f>
        <v>0</v>
      </c>
      <c r="J527" s="76">
        <f t="shared" si="24"/>
        <v>0</v>
      </c>
    </row>
    <row r="528" s="76" customFormat="1" spans="1:10">
      <c r="A528" s="245">
        <f t="shared" si="25"/>
        <v>7</v>
      </c>
      <c r="B528" s="246">
        <v>2240699</v>
      </c>
      <c r="C528" s="246" t="s">
        <v>563</v>
      </c>
      <c r="D528" s="247">
        <v>0</v>
      </c>
      <c r="E528" s="248">
        <v>0</v>
      </c>
      <c r="F528" s="249">
        <f>_xlfn.XLOOKUP(B528,'[3]L02'!$A:$A,'[3]L02'!$C:$C,0)</f>
        <v>1</v>
      </c>
      <c r="G528" s="226"/>
      <c r="I528" s="76">
        <f>_xlfn.XLOOKUP(B528,'3、一般公共预算支出决算表 '!B:B,'3、一般公共预算支出决算表 '!D:D,0)</f>
        <v>0</v>
      </c>
      <c r="J528" s="76">
        <f t="shared" si="24"/>
        <v>0</v>
      </c>
    </row>
    <row r="529" s="76" customFormat="1" spans="1:10">
      <c r="A529" s="245">
        <f t="shared" si="25"/>
        <v>5</v>
      </c>
      <c r="B529" s="246">
        <v>22407</v>
      </c>
      <c r="C529" s="250" t="s">
        <v>564</v>
      </c>
      <c r="D529" s="247">
        <v>0</v>
      </c>
      <c r="E529" s="248">
        <v>0</v>
      </c>
      <c r="F529" s="249">
        <f>_xlfn.XLOOKUP(B529,'[3]L02'!$A:$A,'[3]L02'!$C:$C,0)</f>
        <v>1271</v>
      </c>
      <c r="G529" s="226"/>
      <c r="I529" s="76">
        <f>_xlfn.XLOOKUP(B529,'3、一般公共预算支出决算表 '!B:B,'3、一般公共预算支出决算表 '!D:D,0)</f>
        <v>0</v>
      </c>
      <c r="J529" s="76">
        <f t="shared" si="24"/>
        <v>0</v>
      </c>
    </row>
    <row r="530" s="76" customFormat="1" spans="1:10">
      <c r="A530" s="245">
        <f t="shared" si="25"/>
        <v>7</v>
      </c>
      <c r="B530" s="246">
        <v>2240703</v>
      </c>
      <c r="C530" s="246" t="s">
        <v>565</v>
      </c>
      <c r="D530" s="247">
        <v>0</v>
      </c>
      <c r="E530" s="248">
        <v>0</v>
      </c>
      <c r="F530" s="249">
        <f>_xlfn.XLOOKUP(B530,'[3]L02'!$A:$A,'[3]L02'!$C:$C,0)</f>
        <v>1041</v>
      </c>
      <c r="G530" s="226"/>
      <c r="I530" s="76">
        <f>_xlfn.XLOOKUP(B530,'3、一般公共预算支出决算表 '!B:B,'3、一般公共预算支出决算表 '!D:D,0)</f>
        <v>0</v>
      </c>
      <c r="J530" s="76">
        <f t="shared" si="24"/>
        <v>0</v>
      </c>
    </row>
    <row r="531" s="76" customFormat="1" spans="1:10">
      <c r="A531" s="245">
        <f t="shared" si="25"/>
        <v>7</v>
      </c>
      <c r="B531" s="246">
        <v>2240704</v>
      </c>
      <c r="C531" s="246" t="s">
        <v>566</v>
      </c>
      <c r="D531" s="247">
        <v>0</v>
      </c>
      <c r="E531" s="248">
        <v>0</v>
      </c>
      <c r="F531" s="249">
        <f>_xlfn.XLOOKUP(B531,'[3]L02'!$A:$A,'[3]L02'!$C:$C,0)</f>
        <v>0</v>
      </c>
      <c r="G531" s="226"/>
      <c r="I531" s="76">
        <f>_xlfn.XLOOKUP(B531,'3、一般公共预算支出决算表 '!B:B,'3、一般公共预算支出决算表 '!D:D,0)</f>
        <v>0</v>
      </c>
      <c r="J531" s="76">
        <f t="shared" si="24"/>
        <v>0</v>
      </c>
    </row>
    <row r="532" s="76" customFormat="1" spans="1:10">
      <c r="A532" s="245">
        <f t="shared" si="25"/>
        <v>5</v>
      </c>
      <c r="B532" s="246">
        <v>22499</v>
      </c>
      <c r="C532" s="250" t="s">
        <v>567</v>
      </c>
      <c r="D532" s="247">
        <v>0</v>
      </c>
      <c r="E532" s="248">
        <v>0</v>
      </c>
      <c r="F532" s="249">
        <f>_xlfn.XLOOKUP(B532,'[3]L02'!$A:$A,'[3]L02'!$C:$C,0)</f>
        <v>20</v>
      </c>
      <c r="G532" s="226"/>
      <c r="I532" s="76">
        <f>_xlfn.XLOOKUP(B532,'3、一般公共预算支出决算表 '!B:B,'3、一般公共预算支出决算表 '!D:D,0)</f>
        <v>0</v>
      </c>
      <c r="J532" s="76">
        <f t="shared" si="24"/>
        <v>0</v>
      </c>
    </row>
    <row r="533" s="76" customFormat="1" spans="1:10">
      <c r="A533" s="245">
        <f t="shared" si="25"/>
        <v>7</v>
      </c>
      <c r="B533" s="246">
        <v>2249999</v>
      </c>
      <c r="C533" s="246" t="s">
        <v>568</v>
      </c>
      <c r="D533" s="247">
        <v>0</v>
      </c>
      <c r="E533" s="248">
        <v>0</v>
      </c>
      <c r="F533" s="249">
        <f>_xlfn.XLOOKUP(B533,'[3]L02'!$A:$A,'[3]L02'!$C:$C,0)</f>
        <v>20</v>
      </c>
      <c r="G533" s="226"/>
      <c r="I533" s="76">
        <f>_xlfn.XLOOKUP(B533,'3、一般公共预算支出决算表 '!B:B,'3、一般公共预算支出决算表 '!D:D,0)</f>
        <v>0</v>
      </c>
      <c r="J533" s="76">
        <f t="shared" si="24"/>
        <v>0</v>
      </c>
    </row>
    <row r="534" s="76" customFormat="1" spans="1:10">
      <c r="A534" s="245">
        <v>3</v>
      </c>
      <c r="B534" s="246">
        <v>227</v>
      </c>
      <c r="C534" s="233" t="s">
        <v>569</v>
      </c>
      <c r="D534" s="247">
        <v>10000</v>
      </c>
      <c r="E534" s="248">
        <v>4500</v>
      </c>
      <c r="F534" s="249">
        <f>_xlfn.XLOOKUP(B534,'[3]L02'!$A:$A,'[3]L02'!$C:$C,0)</f>
        <v>0</v>
      </c>
      <c r="G534" s="226"/>
      <c r="I534" s="76">
        <f>_xlfn.XLOOKUP(B534,'3、一般公共预算支出决算表 '!B:B,'3、一般公共预算支出决算表 '!D:D,0)</f>
        <v>10000</v>
      </c>
      <c r="J534" s="76">
        <f t="shared" si="24"/>
        <v>0</v>
      </c>
    </row>
    <row r="535" s="76" customFormat="1" spans="1:10">
      <c r="A535" s="245">
        <f t="shared" ref="A535:A541" si="26">LEN(B535)</f>
        <v>3</v>
      </c>
      <c r="B535" s="246">
        <v>229</v>
      </c>
      <c r="C535" s="233" t="s">
        <v>570</v>
      </c>
      <c r="D535" s="247">
        <v>15050.8</v>
      </c>
      <c r="E535" s="248">
        <v>22634.84</v>
      </c>
      <c r="F535" s="249">
        <f>_xlfn.XLOOKUP(B535,'[3]L02'!$A:$A,'[3]L02'!$C:$C,0)</f>
        <v>108</v>
      </c>
      <c r="G535" s="226"/>
      <c r="I535" s="76">
        <f>_xlfn.XLOOKUP(B535,'3、一般公共预算支出决算表 '!B:B,'3、一般公共预算支出决算表 '!D:D,0)</f>
        <v>15050.8</v>
      </c>
      <c r="J535" s="76">
        <f t="shared" si="24"/>
        <v>0</v>
      </c>
    </row>
    <row r="536" s="76" customFormat="1" spans="1:10">
      <c r="A536" s="245">
        <f t="shared" si="26"/>
        <v>5</v>
      </c>
      <c r="B536" s="246">
        <v>22999</v>
      </c>
      <c r="C536" s="250" t="s">
        <v>571</v>
      </c>
      <c r="D536" s="247">
        <v>15050.8</v>
      </c>
      <c r="E536" s="248">
        <v>22634.84</v>
      </c>
      <c r="F536" s="249">
        <f>_xlfn.XLOOKUP(B536,'[3]L02'!$A:$A,'[3]L02'!$C:$C,0)</f>
        <v>108</v>
      </c>
      <c r="G536" s="226"/>
      <c r="I536" s="76">
        <f>_xlfn.XLOOKUP(B536,'3、一般公共预算支出决算表 '!B:B,'3、一般公共预算支出决算表 '!D:D,0)</f>
        <v>15050.8</v>
      </c>
      <c r="J536" s="76">
        <f t="shared" si="24"/>
        <v>0</v>
      </c>
    </row>
    <row r="537" s="76" customFormat="1" spans="1:10">
      <c r="A537" s="245">
        <f t="shared" si="26"/>
        <v>7</v>
      </c>
      <c r="B537" s="246">
        <v>2299999</v>
      </c>
      <c r="C537" s="246" t="s">
        <v>572</v>
      </c>
      <c r="D537" s="247">
        <v>15050.8</v>
      </c>
      <c r="E537" s="248">
        <v>22634.84</v>
      </c>
      <c r="F537" s="249">
        <f>_xlfn.XLOOKUP(B537,'[3]L02'!$A:$A,'[3]L02'!$C:$C,0)</f>
        <v>108</v>
      </c>
      <c r="G537" s="226"/>
      <c r="I537" s="76">
        <f>_xlfn.XLOOKUP(B537,'3、一般公共预算支出决算表 '!B:B,'3、一般公共预算支出决算表 '!D:D,0)</f>
        <v>15050.8</v>
      </c>
      <c r="J537" s="76">
        <f t="shared" si="24"/>
        <v>0</v>
      </c>
    </row>
    <row r="538" s="76" customFormat="1" spans="1:10">
      <c r="A538" s="245">
        <f t="shared" si="26"/>
        <v>3</v>
      </c>
      <c r="B538" s="246">
        <v>232</v>
      </c>
      <c r="C538" s="233" t="s">
        <v>573</v>
      </c>
      <c r="D538" s="247">
        <v>50000</v>
      </c>
      <c r="E538" s="248">
        <v>25000</v>
      </c>
      <c r="F538" s="249">
        <f>_xlfn.XLOOKUP(B538,'[3]L02'!$A:$A,'[3]L02'!$C:$C,0)</f>
        <v>19695</v>
      </c>
      <c r="G538" s="226"/>
      <c r="I538" s="76">
        <f>_xlfn.XLOOKUP(B538,'3、一般公共预算支出决算表 '!B:B,'3、一般公共预算支出决算表 '!D:D,0)</f>
        <v>50000</v>
      </c>
      <c r="J538" s="76">
        <f t="shared" si="24"/>
        <v>0</v>
      </c>
    </row>
    <row r="539" s="76" customFormat="1" spans="1:10">
      <c r="A539" s="245">
        <f t="shared" si="26"/>
        <v>5</v>
      </c>
      <c r="B539" s="246">
        <v>23203</v>
      </c>
      <c r="C539" s="250" t="s">
        <v>574</v>
      </c>
      <c r="D539" s="247">
        <v>50000</v>
      </c>
      <c r="E539" s="248">
        <v>25000</v>
      </c>
      <c r="F539" s="249">
        <f>_xlfn.XLOOKUP(B539,'[3]L02'!$A:$A,'[3]L02'!$C:$C,0)</f>
        <v>19695</v>
      </c>
      <c r="G539" s="226"/>
      <c r="I539" s="76">
        <f>_xlfn.XLOOKUP(B539,'3、一般公共预算支出决算表 '!B:B,'3、一般公共预算支出决算表 '!D:D,0)</f>
        <v>50000</v>
      </c>
      <c r="J539" s="76">
        <f t="shared" si="24"/>
        <v>0</v>
      </c>
    </row>
    <row r="540" s="76" customFormat="1" spans="1:10">
      <c r="A540" s="245">
        <f t="shared" si="26"/>
        <v>7</v>
      </c>
      <c r="B540" s="246">
        <v>2320301</v>
      </c>
      <c r="C540" s="246" t="s">
        <v>575</v>
      </c>
      <c r="D540" s="247">
        <v>25000</v>
      </c>
      <c r="E540" s="248">
        <v>25000</v>
      </c>
      <c r="F540" s="249">
        <f>_xlfn.XLOOKUP(B540,'[3]L02'!$A:$A,'[3]L02'!$C:$C,0)</f>
        <v>19058</v>
      </c>
      <c r="G540" s="226"/>
      <c r="I540" s="76">
        <f>_xlfn.XLOOKUP(B540,'3、一般公共预算支出决算表 '!B:B,'3、一般公共预算支出决算表 '!D:D,0)</f>
        <v>25000</v>
      </c>
      <c r="J540" s="76">
        <f t="shared" si="24"/>
        <v>0</v>
      </c>
    </row>
    <row r="541" s="76" customFormat="1" spans="1:10">
      <c r="A541" s="245">
        <f t="shared" si="26"/>
        <v>7</v>
      </c>
      <c r="B541" s="246">
        <v>2320399</v>
      </c>
      <c r="C541" s="246" t="s">
        <v>576</v>
      </c>
      <c r="D541" s="247">
        <v>25000</v>
      </c>
      <c r="E541" s="248">
        <v>0</v>
      </c>
      <c r="F541" s="249">
        <f>_xlfn.XLOOKUP(B541,'[3]L02'!$A:$A,'[3]L02'!$C:$C,0)</f>
        <v>0</v>
      </c>
      <c r="G541" s="226"/>
      <c r="I541" s="76">
        <f>_xlfn.XLOOKUP(B541,'3、一般公共预算支出决算表 '!B:B,'3、一般公共预算支出决算表 '!D:D,0)</f>
        <v>25000</v>
      </c>
      <c r="J541" s="76">
        <f t="shared" si="24"/>
        <v>0</v>
      </c>
    </row>
  </sheetData>
  <autoFilter xmlns:etc="http://www.wps.cn/officeDocument/2017/etCustomData" ref="A5:XFC541" etc:filterBottomFollowUsedRange="0">
    <extLst/>
  </autoFilter>
  <mergeCells count="1">
    <mergeCell ref="A2:G2"/>
  </mergeCells>
  <pageMargins left="0.751388888888889" right="0.751388888888889" top="0.747916666666667" bottom="0.511805555555556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1332"/>
  <sheetViews>
    <sheetView view="pageBreakPreview" zoomScaleNormal="100" topLeftCell="B452" workbookViewId="0">
      <selection activeCell="I9" sqref="I9"/>
    </sheetView>
  </sheetViews>
  <sheetFormatPr defaultColWidth="9" defaultRowHeight="15.6" outlineLevelCol="7"/>
  <cols>
    <col min="1" max="1" width="5.375" hidden="1" customWidth="1"/>
    <col min="2" max="2" width="9" style="76" customWidth="1"/>
    <col min="3" max="3" width="46" style="76" customWidth="1"/>
    <col min="4" max="5" width="17.25" style="76" customWidth="1"/>
    <col min="6" max="6" width="17.125" style="77" customWidth="1"/>
    <col min="7" max="7" width="14" style="76" customWidth="1"/>
    <col min="8" max="8" width="9" style="76"/>
    <col min="9" max="9" width="10.375" style="76"/>
    <col min="10" max="16383" width="9" style="76"/>
  </cols>
  <sheetData>
    <row r="1" s="76" customFormat="1" ht="27" customHeight="1" spans="1:8">
      <c r="A1" s="213" t="s">
        <v>577</v>
      </c>
      <c r="B1" s="214"/>
      <c r="C1" s="214"/>
      <c r="D1" s="214"/>
      <c r="E1" s="214"/>
      <c r="F1" s="215"/>
      <c r="G1" s="214"/>
    </row>
    <row r="2" s="76" customFormat="1" spans="1:8">
      <c r="A2"/>
      <c r="B2" s="76"/>
      <c r="C2" s="76"/>
      <c r="D2" s="76"/>
      <c r="E2" s="76"/>
      <c r="F2" s="77"/>
      <c r="G2" s="216" t="s">
        <v>136</v>
      </c>
    </row>
    <row r="3" s="76" customFormat="1" ht="20" customHeight="1" spans="1:8">
      <c r="A3" s="217"/>
      <c r="B3" s="218" t="s">
        <v>137</v>
      </c>
      <c r="C3" s="136" t="s">
        <v>138</v>
      </c>
      <c r="D3" s="219" t="s">
        <v>36</v>
      </c>
      <c r="E3" s="220" t="s">
        <v>139</v>
      </c>
      <c r="F3" s="136" t="s">
        <v>38</v>
      </c>
      <c r="G3" s="221" t="s">
        <v>141</v>
      </c>
    </row>
    <row r="4" s="76" customFormat="1" spans="1:8">
      <c r="A4" s="222">
        <f>LEN(B4)</f>
        <v>0</v>
      </c>
      <c r="B4" s="223"/>
      <c r="C4" s="136" t="s">
        <v>142</v>
      </c>
      <c r="D4" s="224">
        <f>SUM(D5,D246,D286,D305,D395,D447,D503,D560,D689,D770,D841,D864,D972,D1024,D1088,D1108,D1138,D1148,D1193,D1214,D1259,D1309,D1310,D1313,D1326)</f>
        <v>665450.587</v>
      </c>
      <c r="E4" s="225">
        <f>SUM(E5,E246,E286,E305,E395,E447,E503,E560,E689,E770,E841,E864,E972,E1024,E1088,E1108,E1138,E1148,E1193,E1214,E1259,E1309,E1310,E1313,E1326)</f>
        <v>682950.587</v>
      </c>
      <c r="F4" s="225">
        <f>SUM(F5,F246,F286,F305,F395,F447,F503,F560,F689,F770,F841,F864,F972,F1024,F1088,F1108,F1138,F1148,F1193,F1214,F1259,F1310,F1313,F1326)</f>
        <v>634394</v>
      </c>
      <c r="G4" s="226"/>
    </row>
    <row r="5" s="76" customFormat="1" spans="1:8">
      <c r="A5" s="222">
        <f t="shared" ref="A5:A68" si="0">LEN(B5)</f>
        <v>3</v>
      </c>
      <c r="B5" s="223">
        <v>201</v>
      </c>
      <c r="C5" s="140" t="s">
        <v>143</v>
      </c>
      <c r="D5" s="227">
        <f>_xlfn.XLOOKUP(B5,表3!B:B,表3!D:D,0)</f>
        <v>66138.91</v>
      </c>
      <c r="E5" s="139">
        <f>E6+E18+E27+E37+E48+E59+E70+E78+E87+E100+E109+E120+E132+E139+E147+E153+E160+E167+E174+E181+E188+E196+E202+E208+E215+E230+E237+E243</f>
        <v>66138.91</v>
      </c>
      <c r="F5" s="139">
        <f>F6+F18+F27+F37+F48+F59+F70+F78+F87+F100+F109+F120+F132+F139+F147+F153+F160+F167+F174+F181+F188+F196+F202+F208+F215+F230+F237+F243</f>
        <v>58925</v>
      </c>
      <c r="G5" s="226"/>
      <c r="H5" s="76">
        <f t="shared" ref="H5:H12" si="1">IF(AND(D5=0,E5=0,F5=0),0,1)</f>
        <v>1</v>
      </c>
    </row>
    <row r="6" s="76" customFormat="1" spans="1:8">
      <c r="A6" s="222">
        <f t="shared" si="0"/>
        <v>5</v>
      </c>
      <c r="B6" s="223">
        <v>20101</v>
      </c>
      <c r="C6" s="140" t="s">
        <v>578</v>
      </c>
      <c r="D6" s="227">
        <f>_xlfn.XLOOKUP(B6,表3!B:B,表3!D:D,0)</f>
        <v>1008.68</v>
      </c>
      <c r="E6" s="139">
        <f>SUM(E7:E17)</f>
        <v>1008.68</v>
      </c>
      <c r="F6" s="139">
        <f>SUM(F7:F17)</f>
        <v>1182</v>
      </c>
      <c r="G6" s="226"/>
      <c r="H6" s="76">
        <f t="shared" si="1"/>
        <v>1</v>
      </c>
    </row>
    <row r="7" s="76" customFormat="1" spans="1:8">
      <c r="A7" s="222">
        <f t="shared" si="0"/>
        <v>7</v>
      </c>
      <c r="B7" s="223">
        <v>2010101</v>
      </c>
      <c r="C7" s="138" t="s">
        <v>579</v>
      </c>
      <c r="D7" s="227">
        <f>_xlfn.XLOOKUP(B7,表3!B:B,表3!D:D,0)</f>
        <v>699.4</v>
      </c>
      <c r="E7" s="139">
        <v>699.4</v>
      </c>
      <c r="F7" s="139">
        <v>896</v>
      </c>
      <c r="G7" s="226"/>
      <c r="H7" s="76">
        <f t="shared" si="1"/>
        <v>1</v>
      </c>
    </row>
    <row r="8" s="76" customFormat="1" spans="1:8">
      <c r="A8" s="222">
        <f t="shared" si="0"/>
        <v>7</v>
      </c>
      <c r="B8" s="223">
        <v>2010102</v>
      </c>
      <c r="C8" s="138" t="s">
        <v>339</v>
      </c>
      <c r="D8" s="227">
        <f>_xlfn.XLOOKUP(B8,表3!B:B,表3!D:D,0)</f>
        <v>75.2</v>
      </c>
      <c r="E8" s="139">
        <v>75.2</v>
      </c>
      <c r="F8" s="139">
        <v>75</v>
      </c>
      <c r="G8" s="226"/>
      <c r="H8" s="76">
        <f t="shared" si="1"/>
        <v>1</v>
      </c>
    </row>
    <row r="9" s="76" customFormat="1" spans="1:8">
      <c r="A9" s="222">
        <f t="shared" si="0"/>
        <v>7</v>
      </c>
      <c r="B9" s="223">
        <v>2010103</v>
      </c>
      <c r="C9" s="138" t="s">
        <v>580</v>
      </c>
      <c r="D9" s="227">
        <f>_xlfn.XLOOKUP(B9,表3!B:B,表3!D:D,0)</f>
        <v>0</v>
      </c>
      <c r="E9" s="139">
        <v>0</v>
      </c>
      <c r="F9" s="139">
        <v>6</v>
      </c>
      <c r="G9" s="226"/>
      <c r="H9" s="76">
        <f t="shared" si="1"/>
        <v>1</v>
      </c>
    </row>
    <row r="10" s="76" customFormat="1" spans="1:8">
      <c r="A10" s="222">
        <f t="shared" si="0"/>
        <v>7</v>
      </c>
      <c r="B10" s="223">
        <v>2010104</v>
      </c>
      <c r="C10" s="138" t="s">
        <v>581</v>
      </c>
      <c r="D10" s="227">
        <f>_xlfn.XLOOKUP(B10,表3!B:B,表3!D:D,0)</f>
        <v>100</v>
      </c>
      <c r="E10" s="139">
        <v>100</v>
      </c>
      <c r="F10" s="139">
        <v>81</v>
      </c>
      <c r="G10" s="226"/>
      <c r="H10" s="76">
        <f t="shared" si="1"/>
        <v>1</v>
      </c>
    </row>
    <row r="11" s="76" customFormat="1" hidden="1" spans="1:8">
      <c r="A11" s="222">
        <f t="shared" si="0"/>
        <v>7</v>
      </c>
      <c r="B11" s="223">
        <v>2010105</v>
      </c>
      <c r="C11" s="138" t="s">
        <v>582</v>
      </c>
      <c r="D11" s="227">
        <f>_xlfn.XLOOKUP(B11,表3!B:B,表3!D:D,0)</f>
        <v>0</v>
      </c>
      <c r="E11" s="139">
        <v>0</v>
      </c>
      <c r="F11" s="139">
        <v>0</v>
      </c>
      <c r="G11" s="226"/>
      <c r="H11" s="76">
        <f t="shared" si="1"/>
        <v>0</v>
      </c>
    </row>
    <row r="12" s="76" customFormat="1" hidden="1" spans="1:8">
      <c r="A12" s="222">
        <f t="shared" si="0"/>
        <v>7</v>
      </c>
      <c r="B12" s="223">
        <v>2010106</v>
      </c>
      <c r="C12" s="138" t="s">
        <v>583</v>
      </c>
      <c r="D12" s="227">
        <f>_xlfn.XLOOKUP(B12,表3!B:B,表3!D:D,0)</f>
        <v>0</v>
      </c>
      <c r="E12" s="139">
        <v>0</v>
      </c>
      <c r="F12" s="139">
        <v>0</v>
      </c>
      <c r="G12" s="226"/>
      <c r="H12" s="76">
        <f t="shared" si="1"/>
        <v>0</v>
      </c>
    </row>
    <row r="13" s="76" customFormat="1" spans="1:8">
      <c r="A13" s="222">
        <f t="shared" si="0"/>
        <v>7</v>
      </c>
      <c r="B13" s="223">
        <v>2010107</v>
      </c>
      <c r="C13" s="138" t="s">
        <v>584</v>
      </c>
      <c r="D13" s="227">
        <f>_xlfn.XLOOKUP(B13,表3!B:B,表3!D:D,0)</f>
        <v>134.08</v>
      </c>
      <c r="E13" s="139">
        <v>134.08</v>
      </c>
      <c r="F13" s="139">
        <v>116</v>
      </c>
      <c r="G13" s="226"/>
      <c r="H13" s="76">
        <f t="shared" ref="H13:H76" si="2">IF(AND(D13=0,E13=0,F13=0),0,1)</f>
        <v>1</v>
      </c>
    </row>
    <row r="14" s="76" customFormat="1" hidden="1" spans="1:8">
      <c r="A14" s="222">
        <f t="shared" si="0"/>
        <v>7</v>
      </c>
      <c r="B14" s="223">
        <v>2010108</v>
      </c>
      <c r="C14" s="138" t="s">
        <v>585</v>
      </c>
      <c r="D14" s="227">
        <f>_xlfn.XLOOKUP(B14,表3!B:B,表3!D:D,0)</f>
        <v>0</v>
      </c>
      <c r="E14" s="139">
        <v>0</v>
      </c>
      <c r="F14" s="139">
        <v>0</v>
      </c>
      <c r="G14" s="226"/>
      <c r="H14" s="76">
        <f t="shared" si="2"/>
        <v>0</v>
      </c>
    </row>
    <row r="15" s="76" customFormat="1" hidden="1" spans="1:8">
      <c r="A15" s="222">
        <f t="shared" si="0"/>
        <v>7</v>
      </c>
      <c r="B15" s="223">
        <v>2010109</v>
      </c>
      <c r="C15" s="138" t="s">
        <v>586</v>
      </c>
      <c r="D15" s="227">
        <f>_xlfn.XLOOKUP(B15,表3!B:B,表3!D:D,0)</f>
        <v>0</v>
      </c>
      <c r="E15" s="139">
        <v>0</v>
      </c>
      <c r="F15" s="139">
        <v>0</v>
      </c>
      <c r="G15" s="226"/>
      <c r="H15" s="76">
        <f t="shared" si="2"/>
        <v>0</v>
      </c>
    </row>
    <row r="16" s="76" customFormat="1" hidden="1" spans="1:8">
      <c r="A16" s="222">
        <f t="shared" si="0"/>
        <v>7</v>
      </c>
      <c r="B16" s="223">
        <v>2010150</v>
      </c>
      <c r="C16" s="138" t="s">
        <v>587</v>
      </c>
      <c r="D16" s="227">
        <f>_xlfn.XLOOKUP(B16,表3!B:B,表3!D:D,0)</f>
        <v>0</v>
      </c>
      <c r="E16" s="139">
        <v>0</v>
      </c>
      <c r="F16" s="139">
        <v>0</v>
      </c>
      <c r="G16" s="226"/>
      <c r="H16" s="76">
        <f t="shared" si="2"/>
        <v>0</v>
      </c>
    </row>
    <row r="17" s="76" customFormat="1" spans="1:8">
      <c r="A17" s="222">
        <f t="shared" si="0"/>
        <v>7</v>
      </c>
      <c r="B17" s="223">
        <v>2010199</v>
      </c>
      <c r="C17" s="138" t="s">
        <v>588</v>
      </c>
      <c r="D17" s="227">
        <f>_xlfn.XLOOKUP(B17,表3!B:B,表3!D:D,0)</f>
        <v>0</v>
      </c>
      <c r="E17" s="139">
        <v>0</v>
      </c>
      <c r="F17" s="139">
        <v>8</v>
      </c>
      <c r="G17" s="226"/>
      <c r="H17" s="76">
        <f t="shared" si="2"/>
        <v>1</v>
      </c>
    </row>
    <row r="18" s="76" customFormat="1" spans="1:8">
      <c r="A18" s="222">
        <f t="shared" si="0"/>
        <v>5</v>
      </c>
      <c r="B18" s="223">
        <v>20102</v>
      </c>
      <c r="C18" s="140" t="s">
        <v>589</v>
      </c>
      <c r="D18" s="227">
        <f>_xlfn.XLOOKUP(B18,表3!B:B,表3!D:D,0)</f>
        <v>781.57</v>
      </c>
      <c r="E18" s="139">
        <f>SUM(E19:E26)</f>
        <v>781.57</v>
      </c>
      <c r="F18" s="139">
        <f>SUM(F19:F26)</f>
        <v>674</v>
      </c>
      <c r="G18" s="226"/>
      <c r="H18" s="76">
        <f t="shared" si="2"/>
        <v>1</v>
      </c>
    </row>
    <row r="19" s="76" customFormat="1" spans="1:8">
      <c r="A19" s="222">
        <f t="shared" si="0"/>
        <v>7</v>
      </c>
      <c r="B19" s="223">
        <v>2010201</v>
      </c>
      <c r="C19" s="138" t="s">
        <v>579</v>
      </c>
      <c r="D19" s="227">
        <f>_xlfn.XLOOKUP(B19,表3!B:B,表3!D:D,0)</f>
        <v>558.07</v>
      </c>
      <c r="E19" s="139">
        <v>558.07</v>
      </c>
      <c r="F19" s="139">
        <v>498</v>
      </c>
      <c r="G19" s="226"/>
      <c r="H19" s="76">
        <f t="shared" si="2"/>
        <v>1</v>
      </c>
    </row>
    <row r="20" s="76" customFormat="1" spans="1:8">
      <c r="A20" s="222">
        <f t="shared" si="0"/>
        <v>7</v>
      </c>
      <c r="B20" s="223">
        <v>2010202</v>
      </c>
      <c r="C20" s="138" t="s">
        <v>339</v>
      </c>
      <c r="D20" s="227">
        <f>_xlfn.XLOOKUP(B20,表3!B:B,表3!D:D,0)</f>
        <v>57.2</v>
      </c>
      <c r="E20" s="139">
        <v>57.2</v>
      </c>
      <c r="F20" s="139">
        <v>160</v>
      </c>
      <c r="G20" s="226"/>
      <c r="H20" s="76">
        <f t="shared" si="2"/>
        <v>1</v>
      </c>
    </row>
    <row r="21" s="76" customFormat="1" hidden="1" spans="1:8">
      <c r="A21" s="222">
        <f t="shared" si="0"/>
        <v>7</v>
      </c>
      <c r="B21" s="223">
        <v>2010203</v>
      </c>
      <c r="C21" s="138" t="s">
        <v>580</v>
      </c>
      <c r="D21" s="227">
        <f>_xlfn.XLOOKUP(B21,表3!B:B,表3!D:D,0)</f>
        <v>0</v>
      </c>
      <c r="E21" s="139">
        <v>0</v>
      </c>
      <c r="F21" s="139">
        <v>0</v>
      </c>
      <c r="G21" s="226"/>
      <c r="H21" s="76">
        <f t="shared" si="2"/>
        <v>0</v>
      </c>
    </row>
    <row r="22" s="76" customFormat="1" spans="1:8">
      <c r="A22" s="222">
        <f t="shared" si="0"/>
        <v>7</v>
      </c>
      <c r="B22" s="223">
        <v>2010204</v>
      </c>
      <c r="C22" s="138" t="s">
        <v>590</v>
      </c>
      <c r="D22" s="227">
        <f>_xlfn.XLOOKUP(B22,表3!B:B,表3!D:D,0)</f>
        <v>80</v>
      </c>
      <c r="E22" s="139">
        <v>80</v>
      </c>
      <c r="F22" s="139">
        <v>11</v>
      </c>
      <c r="G22" s="226"/>
      <c r="H22" s="76">
        <f t="shared" si="2"/>
        <v>1</v>
      </c>
    </row>
    <row r="23" s="76" customFormat="1" hidden="1" spans="1:8">
      <c r="A23" s="222">
        <f t="shared" si="0"/>
        <v>7</v>
      </c>
      <c r="B23" s="223">
        <v>2010205</v>
      </c>
      <c r="C23" s="138" t="s">
        <v>591</v>
      </c>
      <c r="D23" s="227">
        <f>_xlfn.XLOOKUP(B23,表3!B:B,表3!D:D,0)</f>
        <v>0</v>
      </c>
      <c r="E23" s="139">
        <v>0</v>
      </c>
      <c r="F23" s="139">
        <v>0</v>
      </c>
      <c r="G23" s="226"/>
      <c r="H23" s="76">
        <f t="shared" si="2"/>
        <v>0</v>
      </c>
    </row>
    <row r="24" s="76" customFormat="1" spans="1:8">
      <c r="A24" s="222">
        <f t="shared" si="0"/>
        <v>7</v>
      </c>
      <c r="B24" s="223">
        <v>2010206</v>
      </c>
      <c r="C24" s="138" t="s">
        <v>592</v>
      </c>
      <c r="D24" s="227">
        <f>_xlfn.XLOOKUP(B24,表3!B:B,表3!D:D,0)</f>
        <v>86.3</v>
      </c>
      <c r="E24" s="139">
        <v>86.3</v>
      </c>
      <c r="F24" s="139">
        <v>0</v>
      </c>
      <c r="G24" s="226"/>
      <c r="H24" s="76">
        <f t="shared" si="2"/>
        <v>1</v>
      </c>
    </row>
    <row r="25" s="76" customFormat="1" hidden="1" spans="1:8">
      <c r="A25" s="222">
        <f t="shared" si="0"/>
        <v>7</v>
      </c>
      <c r="B25" s="223">
        <v>2010250</v>
      </c>
      <c r="C25" s="138" t="s">
        <v>587</v>
      </c>
      <c r="D25" s="227">
        <f>_xlfn.XLOOKUP(B25,表3!B:B,表3!D:D,0)</f>
        <v>0</v>
      </c>
      <c r="E25" s="139">
        <v>0</v>
      </c>
      <c r="F25" s="139">
        <v>0</v>
      </c>
      <c r="G25" s="226"/>
      <c r="H25" s="76">
        <f t="shared" si="2"/>
        <v>0</v>
      </c>
    </row>
    <row r="26" s="76" customFormat="1" spans="1:8">
      <c r="A26" s="222">
        <f t="shared" si="0"/>
        <v>7</v>
      </c>
      <c r="B26" s="223">
        <v>2010299</v>
      </c>
      <c r="C26" s="138" t="s">
        <v>593</v>
      </c>
      <c r="D26" s="227">
        <f>_xlfn.XLOOKUP(B26,表3!B:B,表3!D:D,0)</f>
        <v>0</v>
      </c>
      <c r="E26" s="139">
        <v>0</v>
      </c>
      <c r="F26" s="139">
        <v>5</v>
      </c>
      <c r="G26" s="226"/>
      <c r="H26" s="76">
        <f t="shared" si="2"/>
        <v>1</v>
      </c>
    </row>
    <row r="27" s="76" customFormat="1" spans="1:8">
      <c r="A27" s="222">
        <f t="shared" si="0"/>
        <v>5</v>
      </c>
      <c r="B27" s="223">
        <v>20103</v>
      </c>
      <c r="C27" s="140" t="s">
        <v>594</v>
      </c>
      <c r="D27" s="227">
        <f>_xlfn.XLOOKUP(B27,表3!B:B,表3!D:D,0)-598</f>
        <v>37513.56</v>
      </c>
      <c r="E27" s="139">
        <f>SUM(E28:E36)</f>
        <v>37513.56</v>
      </c>
      <c r="F27" s="139">
        <f>SUM(F28:F36)</f>
        <v>32380</v>
      </c>
      <c r="G27" s="226"/>
      <c r="H27" s="76">
        <f t="shared" si="2"/>
        <v>1</v>
      </c>
    </row>
    <row r="28" s="76" customFormat="1" spans="1:8">
      <c r="A28" s="222">
        <f t="shared" si="0"/>
        <v>7</v>
      </c>
      <c r="B28" s="223">
        <v>2010301</v>
      </c>
      <c r="C28" s="138" t="s">
        <v>579</v>
      </c>
      <c r="D28" s="227">
        <f>_xlfn.XLOOKUP(B28,表3!B:B,表3!D:D,0)</f>
        <v>33091.32</v>
      </c>
      <c r="E28" s="139">
        <v>33091.32</v>
      </c>
      <c r="F28" s="139">
        <v>27735</v>
      </c>
      <c r="G28" s="226"/>
      <c r="H28" s="76">
        <f t="shared" si="2"/>
        <v>1</v>
      </c>
    </row>
    <row r="29" s="76" customFormat="1" spans="1:8">
      <c r="A29" s="222">
        <f t="shared" si="0"/>
        <v>7</v>
      </c>
      <c r="B29" s="223">
        <v>2010302</v>
      </c>
      <c r="C29" s="138" t="s">
        <v>339</v>
      </c>
      <c r="D29" s="227">
        <f>_xlfn.XLOOKUP(B29,表3!B:B,表3!D:D,0)</f>
        <v>3113.07</v>
      </c>
      <c r="E29" s="139">
        <v>3113.07</v>
      </c>
      <c r="F29" s="139">
        <v>2621</v>
      </c>
      <c r="G29" s="226"/>
      <c r="H29" s="76">
        <f t="shared" si="2"/>
        <v>1</v>
      </c>
    </row>
    <row r="30" s="76" customFormat="1" spans="1:8">
      <c r="A30" s="222">
        <f t="shared" si="0"/>
        <v>7</v>
      </c>
      <c r="B30" s="223">
        <v>2010303</v>
      </c>
      <c r="C30" s="138" t="s">
        <v>580</v>
      </c>
      <c r="D30" s="227">
        <f>_xlfn.XLOOKUP(B30,表3!B:B,表3!D:D,0)</f>
        <v>968.4</v>
      </c>
      <c r="E30" s="139">
        <v>968.4</v>
      </c>
      <c r="F30" s="139">
        <v>1154</v>
      </c>
      <c r="G30" s="226"/>
      <c r="H30" s="76">
        <f t="shared" si="2"/>
        <v>1</v>
      </c>
    </row>
    <row r="31" s="76" customFormat="1" hidden="1" spans="1:8">
      <c r="A31" s="222">
        <f t="shared" si="0"/>
        <v>7</v>
      </c>
      <c r="B31" s="223">
        <v>2010304</v>
      </c>
      <c r="C31" s="138" t="s">
        <v>595</v>
      </c>
      <c r="D31" s="227">
        <f>_xlfn.XLOOKUP(B31,表3!B:B,表3!D:D,0)</f>
        <v>0</v>
      </c>
      <c r="E31" s="139">
        <v>0</v>
      </c>
      <c r="F31" s="139">
        <v>0</v>
      </c>
      <c r="G31" s="226"/>
      <c r="H31" s="76">
        <f t="shared" si="2"/>
        <v>0</v>
      </c>
    </row>
    <row r="32" s="76" customFormat="1" spans="1:8">
      <c r="A32" s="222">
        <f t="shared" si="0"/>
        <v>7</v>
      </c>
      <c r="B32" s="223">
        <v>2010305</v>
      </c>
      <c r="C32" s="138" t="s">
        <v>596</v>
      </c>
      <c r="D32" s="227">
        <f>_xlfn.XLOOKUP(B32,表3!B:B,表3!D:D,0)</f>
        <v>0</v>
      </c>
      <c r="E32" s="139">
        <v>0</v>
      </c>
      <c r="F32" s="139">
        <v>2</v>
      </c>
      <c r="G32" s="226"/>
      <c r="H32" s="76">
        <f t="shared" si="2"/>
        <v>1</v>
      </c>
    </row>
    <row r="33" s="76" customFormat="1" spans="1:8">
      <c r="A33" s="222">
        <f t="shared" si="0"/>
        <v>7</v>
      </c>
      <c r="B33" s="223">
        <v>2010306</v>
      </c>
      <c r="C33" s="138" t="s">
        <v>597</v>
      </c>
      <c r="D33" s="227">
        <f>_xlfn.XLOOKUP(B33,表3!B:B,表3!D:D,0)</f>
        <v>340.77</v>
      </c>
      <c r="E33" s="139">
        <v>340.77</v>
      </c>
      <c r="F33" s="139">
        <v>601</v>
      </c>
      <c r="G33" s="226"/>
      <c r="H33" s="76">
        <f t="shared" si="2"/>
        <v>1</v>
      </c>
    </row>
    <row r="34" s="76" customFormat="1" hidden="1" spans="1:8">
      <c r="A34" s="222">
        <f t="shared" si="0"/>
        <v>7</v>
      </c>
      <c r="B34" s="223">
        <v>2010309</v>
      </c>
      <c r="C34" s="138" t="s">
        <v>598</v>
      </c>
      <c r="D34" s="227">
        <f>_xlfn.XLOOKUP(B34,表3!B:B,表3!D:D,0)</f>
        <v>0</v>
      </c>
      <c r="E34" s="139">
        <v>0</v>
      </c>
      <c r="F34" s="139">
        <v>0</v>
      </c>
      <c r="G34" s="226"/>
      <c r="H34" s="76">
        <f t="shared" si="2"/>
        <v>0</v>
      </c>
    </row>
    <row r="35" s="76" customFormat="1" hidden="1" spans="1:8">
      <c r="A35" s="222">
        <f t="shared" si="0"/>
        <v>7</v>
      </c>
      <c r="B35" s="223">
        <v>2010350</v>
      </c>
      <c r="C35" s="138" t="s">
        <v>587</v>
      </c>
      <c r="D35" s="227">
        <f>_xlfn.XLOOKUP(B35,表3!B:B,表3!D:D,0)</f>
        <v>0</v>
      </c>
      <c r="E35" s="139">
        <v>0</v>
      </c>
      <c r="F35" s="139">
        <v>0</v>
      </c>
      <c r="G35" s="226"/>
      <c r="H35" s="76">
        <f t="shared" si="2"/>
        <v>0</v>
      </c>
    </row>
    <row r="36" s="76" customFormat="1" spans="1:8">
      <c r="A36" s="222">
        <f t="shared" si="0"/>
        <v>7</v>
      </c>
      <c r="B36" s="223">
        <v>2010399</v>
      </c>
      <c r="C36" s="138" t="s">
        <v>599</v>
      </c>
      <c r="D36" s="227">
        <f>_xlfn.XLOOKUP(B36,表3!B:B,表3!D:D,0)</f>
        <v>0</v>
      </c>
      <c r="E36" s="139">
        <v>0</v>
      </c>
      <c r="F36" s="139">
        <v>267</v>
      </c>
      <c r="G36" s="226"/>
      <c r="H36" s="76">
        <f t="shared" si="2"/>
        <v>1</v>
      </c>
    </row>
    <row r="37" s="76" customFormat="1" spans="1:8">
      <c r="A37" s="222">
        <f t="shared" si="0"/>
        <v>5</v>
      </c>
      <c r="B37" s="223">
        <v>20104</v>
      </c>
      <c r="C37" s="140" t="s">
        <v>600</v>
      </c>
      <c r="D37" s="227">
        <f>_xlfn.XLOOKUP(B37,表3!B:B,表3!D:D,0)</f>
        <v>2967.7</v>
      </c>
      <c r="E37" s="139">
        <f>SUM(E38:E47)</f>
        <v>2967.7</v>
      </c>
      <c r="F37" s="139">
        <f>SUM(F38:F47)</f>
        <v>2151</v>
      </c>
      <c r="G37" s="226"/>
      <c r="H37" s="76">
        <f t="shared" si="2"/>
        <v>1</v>
      </c>
    </row>
    <row r="38" s="76" customFormat="1" spans="1:8">
      <c r="A38" s="222">
        <f t="shared" si="0"/>
        <v>7</v>
      </c>
      <c r="B38" s="223">
        <v>2010401</v>
      </c>
      <c r="C38" s="138" t="s">
        <v>579</v>
      </c>
      <c r="D38" s="227">
        <f>_xlfn.XLOOKUP(B38,表3!B:B,表3!D:D,0)</f>
        <v>946.5</v>
      </c>
      <c r="E38" s="139">
        <v>946.5</v>
      </c>
      <c r="F38" s="139">
        <v>928</v>
      </c>
      <c r="G38" s="226"/>
      <c r="H38" s="76">
        <f t="shared" si="2"/>
        <v>1</v>
      </c>
    </row>
    <row r="39" s="76" customFormat="1" spans="1:8">
      <c r="A39" s="222">
        <f t="shared" si="0"/>
        <v>7</v>
      </c>
      <c r="B39" s="223">
        <v>2010402</v>
      </c>
      <c r="C39" s="138" t="s">
        <v>339</v>
      </c>
      <c r="D39" s="227">
        <f>_xlfn.XLOOKUP(B39,表3!B:B,表3!D:D,0)</f>
        <v>121.2</v>
      </c>
      <c r="E39" s="139">
        <v>121.2</v>
      </c>
      <c r="F39" s="139">
        <v>1079</v>
      </c>
      <c r="G39" s="226"/>
      <c r="H39" s="76">
        <f t="shared" si="2"/>
        <v>1</v>
      </c>
    </row>
    <row r="40" s="76" customFormat="1" hidden="1" spans="1:8">
      <c r="A40" s="222">
        <f t="shared" si="0"/>
        <v>7</v>
      </c>
      <c r="B40" s="223">
        <v>2010403</v>
      </c>
      <c r="C40" s="138" t="s">
        <v>580</v>
      </c>
      <c r="D40" s="227">
        <f>_xlfn.XLOOKUP(B40,表3!B:B,表3!D:D,0)</f>
        <v>0</v>
      </c>
      <c r="E40" s="139">
        <v>0</v>
      </c>
      <c r="F40" s="139">
        <v>0</v>
      </c>
      <c r="G40" s="226"/>
      <c r="H40" s="76">
        <f t="shared" si="2"/>
        <v>0</v>
      </c>
    </row>
    <row r="41" s="76" customFormat="1" hidden="1" spans="1:8">
      <c r="A41" s="222">
        <f t="shared" si="0"/>
        <v>7</v>
      </c>
      <c r="B41" s="223">
        <v>2010404</v>
      </c>
      <c r="C41" s="138" t="s">
        <v>601</v>
      </c>
      <c r="D41" s="227">
        <f>_xlfn.XLOOKUP(B41,表3!B:B,表3!D:D,0)</f>
        <v>0</v>
      </c>
      <c r="E41" s="139">
        <v>0</v>
      </c>
      <c r="F41" s="139">
        <v>0</v>
      </c>
      <c r="G41" s="226"/>
      <c r="H41" s="76">
        <f t="shared" si="2"/>
        <v>0</v>
      </c>
    </row>
    <row r="42" s="76" customFormat="1" hidden="1" spans="1:8">
      <c r="A42" s="222">
        <f t="shared" si="0"/>
        <v>7</v>
      </c>
      <c r="B42" s="223">
        <v>2010405</v>
      </c>
      <c r="C42" s="138" t="s">
        <v>602</v>
      </c>
      <c r="D42" s="227">
        <f>_xlfn.XLOOKUP(B42,表3!B:B,表3!D:D,0)</f>
        <v>0</v>
      </c>
      <c r="E42" s="139">
        <v>0</v>
      </c>
      <c r="F42" s="139">
        <v>0</v>
      </c>
      <c r="G42" s="226"/>
      <c r="H42" s="76">
        <f t="shared" si="2"/>
        <v>0</v>
      </c>
    </row>
    <row r="43" s="76" customFormat="1" hidden="1" spans="1:8">
      <c r="A43" s="222">
        <f t="shared" si="0"/>
        <v>7</v>
      </c>
      <c r="B43" s="223">
        <v>2010406</v>
      </c>
      <c r="C43" s="138" t="s">
        <v>603</v>
      </c>
      <c r="D43" s="227">
        <f>_xlfn.XLOOKUP(B43,表3!B:B,表3!D:D,0)</f>
        <v>0</v>
      </c>
      <c r="E43" s="139">
        <v>0</v>
      </c>
      <c r="F43" s="139">
        <v>0</v>
      </c>
      <c r="G43" s="226"/>
      <c r="H43" s="76">
        <f t="shared" si="2"/>
        <v>0</v>
      </c>
    </row>
    <row r="44" s="76" customFormat="1" hidden="1" spans="1:8">
      <c r="A44" s="222">
        <f t="shared" si="0"/>
        <v>7</v>
      </c>
      <c r="B44" s="223">
        <v>2010407</v>
      </c>
      <c r="C44" s="138" t="s">
        <v>604</v>
      </c>
      <c r="D44" s="227">
        <f>_xlfn.XLOOKUP(B44,表3!B:B,表3!D:D,0)</f>
        <v>0</v>
      </c>
      <c r="E44" s="139">
        <v>0</v>
      </c>
      <c r="F44" s="139">
        <v>0</v>
      </c>
      <c r="G44" s="226"/>
      <c r="H44" s="76">
        <f t="shared" si="2"/>
        <v>0</v>
      </c>
    </row>
    <row r="45" s="76" customFormat="1" hidden="1" spans="1:8">
      <c r="A45" s="222">
        <f t="shared" si="0"/>
        <v>7</v>
      </c>
      <c r="B45" s="223">
        <v>2010408</v>
      </c>
      <c r="C45" s="138" t="s">
        <v>605</v>
      </c>
      <c r="D45" s="227">
        <f>_xlfn.XLOOKUP(B45,表3!B:B,表3!D:D,0)</f>
        <v>0</v>
      </c>
      <c r="E45" s="139">
        <v>0</v>
      </c>
      <c r="F45" s="139">
        <v>0</v>
      </c>
      <c r="G45" s="226"/>
      <c r="H45" s="76">
        <f t="shared" si="2"/>
        <v>0</v>
      </c>
    </row>
    <row r="46" s="76" customFormat="1" hidden="1" spans="1:8">
      <c r="A46" s="222">
        <f t="shared" si="0"/>
        <v>7</v>
      </c>
      <c r="B46" s="223">
        <v>2010450</v>
      </c>
      <c r="C46" s="138" t="s">
        <v>587</v>
      </c>
      <c r="D46" s="227">
        <f>_xlfn.XLOOKUP(B46,表3!B:B,表3!D:D,0)</f>
        <v>0</v>
      </c>
      <c r="E46" s="139">
        <v>0</v>
      </c>
      <c r="F46" s="139">
        <v>0</v>
      </c>
      <c r="G46" s="226"/>
      <c r="H46" s="76">
        <f t="shared" si="2"/>
        <v>0</v>
      </c>
    </row>
    <row r="47" s="76" customFormat="1" spans="1:8">
      <c r="A47" s="222">
        <f t="shared" si="0"/>
        <v>7</v>
      </c>
      <c r="B47" s="223">
        <v>2010499</v>
      </c>
      <c r="C47" s="138" t="s">
        <v>606</v>
      </c>
      <c r="D47" s="227">
        <f>_xlfn.XLOOKUP(B47,表3!B:B,表3!D:D,0)</f>
        <v>1900</v>
      </c>
      <c r="E47" s="139">
        <v>1900</v>
      </c>
      <c r="F47" s="139">
        <v>144</v>
      </c>
      <c r="G47" s="226"/>
      <c r="H47" s="76">
        <f t="shared" si="2"/>
        <v>1</v>
      </c>
    </row>
    <row r="48" s="76" customFormat="1" spans="1:8">
      <c r="A48" s="222">
        <f t="shared" si="0"/>
        <v>5</v>
      </c>
      <c r="B48" s="223">
        <v>20105</v>
      </c>
      <c r="C48" s="140" t="s">
        <v>607</v>
      </c>
      <c r="D48" s="227">
        <f>_xlfn.XLOOKUP(B48,表3!B:B,表3!D:D,0)</f>
        <v>654.25</v>
      </c>
      <c r="E48" s="139">
        <f>SUM(E49:E58)</f>
        <v>654.25</v>
      </c>
      <c r="F48" s="139">
        <f>SUM(F49:F58)</f>
        <v>570</v>
      </c>
      <c r="G48" s="226"/>
      <c r="H48" s="76">
        <f t="shared" si="2"/>
        <v>1</v>
      </c>
    </row>
    <row r="49" s="76" customFormat="1" spans="1:8">
      <c r="A49" s="222">
        <f t="shared" si="0"/>
        <v>7</v>
      </c>
      <c r="B49" s="223">
        <v>2010501</v>
      </c>
      <c r="C49" s="138" t="s">
        <v>579</v>
      </c>
      <c r="D49" s="227">
        <f>_xlfn.XLOOKUP(B49,表3!B:B,表3!D:D,0)</f>
        <v>290.31</v>
      </c>
      <c r="E49" s="139">
        <v>290.31</v>
      </c>
      <c r="F49" s="139">
        <v>294</v>
      </c>
      <c r="G49" s="226"/>
      <c r="H49" s="76">
        <f t="shared" si="2"/>
        <v>1</v>
      </c>
    </row>
    <row r="50" s="76" customFormat="1" spans="1:8">
      <c r="A50" s="222">
        <f t="shared" si="0"/>
        <v>7</v>
      </c>
      <c r="B50" s="223">
        <v>2010502</v>
      </c>
      <c r="C50" s="138" t="s">
        <v>339</v>
      </c>
      <c r="D50" s="227">
        <f>_xlfn.XLOOKUP(B50,表3!B:B,表3!D:D,0)</f>
        <v>54.4</v>
      </c>
      <c r="E50" s="139">
        <v>54.4</v>
      </c>
      <c r="F50" s="139">
        <v>257</v>
      </c>
      <c r="G50" s="226"/>
      <c r="H50" s="76">
        <f t="shared" si="2"/>
        <v>1</v>
      </c>
    </row>
    <row r="51" s="76" customFormat="1" hidden="1" spans="1:8">
      <c r="A51" s="222">
        <f t="shared" si="0"/>
        <v>7</v>
      </c>
      <c r="B51" s="223">
        <v>2010503</v>
      </c>
      <c r="C51" s="138" t="s">
        <v>580</v>
      </c>
      <c r="D51" s="227">
        <f>_xlfn.XLOOKUP(B51,表3!B:B,表3!D:D,0)</f>
        <v>0</v>
      </c>
      <c r="E51" s="139">
        <v>0</v>
      </c>
      <c r="F51" s="139">
        <v>0</v>
      </c>
      <c r="G51" s="226"/>
      <c r="H51" s="76">
        <f t="shared" si="2"/>
        <v>0</v>
      </c>
    </row>
    <row r="52" s="76" customFormat="1" hidden="1" spans="1:8">
      <c r="A52" s="222">
        <f t="shared" si="0"/>
        <v>7</v>
      </c>
      <c r="B52" s="223">
        <v>2010504</v>
      </c>
      <c r="C52" s="138" t="s">
        <v>608</v>
      </c>
      <c r="D52" s="227">
        <f>_xlfn.XLOOKUP(B52,表3!B:B,表3!D:D,0)</f>
        <v>0</v>
      </c>
      <c r="E52" s="139">
        <v>0</v>
      </c>
      <c r="F52" s="139">
        <v>0</v>
      </c>
      <c r="G52" s="226"/>
      <c r="H52" s="76">
        <f t="shared" si="2"/>
        <v>0</v>
      </c>
    </row>
    <row r="53" s="76" customFormat="1" spans="1:8">
      <c r="A53" s="222">
        <f t="shared" si="0"/>
        <v>7</v>
      </c>
      <c r="B53" s="223">
        <v>2010505</v>
      </c>
      <c r="C53" s="138" t="s">
        <v>609</v>
      </c>
      <c r="D53" s="227">
        <f>_xlfn.XLOOKUP(B53,表3!B:B,表3!D:D,0)</f>
        <v>0</v>
      </c>
      <c r="E53" s="139">
        <v>0</v>
      </c>
      <c r="F53" s="139">
        <v>9</v>
      </c>
      <c r="G53" s="226"/>
      <c r="H53" s="76">
        <f t="shared" si="2"/>
        <v>1</v>
      </c>
    </row>
    <row r="54" s="76" customFormat="1" hidden="1" spans="1:8">
      <c r="A54" s="222">
        <f t="shared" si="0"/>
        <v>7</v>
      </c>
      <c r="B54" s="223">
        <v>2010506</v>
      </c>
      <c r="C54" s="138" t="s">
        <v>610</v>
      </c>
      <c r="D54" s="227">
        <f>_xlfn.XLOOKUP(B54,表3!B:B,表3!D:D,0)</f>
        <v>0</v>
      </c>
      <c r="E54" s="139">
        <v>0</v>
      </c>
      <c r="F54" s="139">
        <v>0</v>
      </c>
      <c r="G54" s="226"/>
      <c r="H54" s="76">
        <f t="shared" si="2"/>
        <v>0</v>
      </c>
    </row>
    <row r="55" s="76" customFormat="1" spans="1:8">
      <c r="A55" s="222">
        <f t="shared" si="0"/>
        <v>7</v>
      </c>
      <c r="B55" s="223">
        <v>2010507</v>
      </c>
      <c r="C55" s="138" t="s">
        <v>611</v>
      </c>
      <c r="D55" s="227">
        <f>_xlfn.XLOOKUP(B55,表3!B:B,表3!D:D,0)</f>
        <v>300</v>
      </c>
      <c r="E55" s="139">
        <v>300</v>
      </c>
      <c r="F55" s="139">
        <v>0</v>
      </c>
      <c r="G55" s="226"/>
      <c r="H55" s="76">
        <f t="shared" si="2"/>
        <v>1</v>
      </c>
    </row>
    <row r="56" s="76" customFormat="1" spans="1:8">
      <c r="A56" s="222">
        <f t="shared" si="0"/>
        <v>7</v>
      </c>
      <c r="B56" s="223">
        <v>2010508</v>
      </c>
      <c r="C56" s="138" t="s">
        <v>612</v>
      </c>
      <c r="D56" s="227">
        <f>_xlfn.XLOOKUP(B56,表3!B:B,表3!D:D,0)</f>
        <v>9.54</v>
      </c>
      <c r="E56" s="139">
        <v>9.54</v>
      </c>
      <c r="F56" s="139">
        <v>10</v>
      </c>
      <c r="G56" s="226"/>
      <c r="H56" s="76">
        <f t="shared" si="2"/>
        <v>1</v>
      </c>
    </row>
    <row r="57" s="76" customFormat="1" hidden="1" spans="1:8">
      <c r="A57" s="222">
        <f t="shared" si="0"/>
        <v>7</v>
      </c>
      <c r="B57" s="223">
        <v>2010550</v>
      </c>
      <c r="C57" s="138" t="s">
        <v>587</v>
      </c>
      <c r="D57" s="227">
        <f>_xlfn.XLOOKUP(B57,表3!B:B,表3!D:D,0)</f>
        <v>0</v>
      </c>
      <c r="E57" s="139">
        <v>0</v>
      </c>
      <c r="F57" s="139">
        <v>0</v>
      </c>
      <c r="G57" s="226"/>
      <c r="H57" s="76">
        <f t="shared" si="2"/>
        <v>0</v>
      </c>
    </row>
    <row r="58" s="76" customFormat="1" hidden="1" spans="1:8">
      <c r="A58" s="222">
        <f t="shared" si="0"/>
        <v>7</v>
      </c>
      <c r="B58" s="223">
        <v>2010599</v>
      </c>
      <c r="C58" s="138" t="s">
        <v>613</v>
      </c>
      <c r="D58" s="227">
        <f>_xlfn.XLOOKUP(B58,表3!B:B,表3!D:D,0)</f>
        <v>0</v>
      </c>
      <c r="E58" s="139">
        <v>0</v>
      </c>
      <c r="F58" s="139">
        <v>0</v>
      </c>
      <c r="G58" s="226"/>
      <c r="H58" s="76">
        <f t="shared" si="2"/>
        <v>0</v>
      </c>
    </row>
    <row r="59" s="76" customFormat="1" spans="1:8">
      <c r="A59" s="222">
        <f t="shared" si="0"/>
        <v>5</v>
      </c>
      <c r="B59" s="223">
        <v>20106</v>
      </c>
      <c r="C59" s="140" t="s">
        <v>614</v>
      </c>
      <c r="D59" s="227">
        <f>_xlfn.XLOOKUP(B59,表3!B:B,表3!D:D,0)</f>
        <v>2168.22</v>
      </c>
      <c r="E59" s="139">
        <f>SUM(E60:E69)</f>
        <v>2168.22</v>
      </c>
      <c r="F59" s="139">
        <f>SUM(F60:F69)</f>
        <v>2344</v>
      </c>
      <c r="G59" s="226"/>
      <c r="H59" s="76">
        <f t="shared" si="2"/>
        <v>1</v>
      </c>
    </row>
    <row r="60" s="76" customFormat="1" spans="1:8">
      <c r="A60" s="222">
        <f t="shared" si="0"/>
        <v>7</v>
      </c>
      <c r="B60" s="223">
        <v>2010601</v>
      </c>
      <c r="C60" s="138" t="s">
        <v>579</v>
      </c>
      <c r="D60" s="227">
        <f>_xlfn.XLOOKUP(B60,表3!B:B,表3!D:D,0)</f>
        <v>1914.62</v>
      </c>
      <c r="E60" s="139">
        <v>1914.62</v>
      </c>
      <c r="F60" s="139">
        <v>1748</v>
      </c>
      <c r="G60" s="226"/>
      <c r="H60" s="76">
        <f t="shared" si="2"/>
        <v>1</v>
      </c>
    </row>
    <row r="61" s="76" customFormat="1" spans="1:8">
      <c r="A61" s="222">
        <f t="shared" si="0"/>
        <v>7</v>
      </c>
      <c r="B61" s="223">
        <v>2010602</v>
      </c>
      <c r="C61" s="138" t="s">
        <v>339</v>
      </c>
      <c r="D61" s="227">
        <f>_xlfn.XLOOKUP(B61,表3!B:B,表3!D:D,0)</f>
        <v>50</v>
      </c>
      <c r="E61" s="139">
        <v>50</v>
      </c>
      <c r="F61" s="139">
        <v>555</v>
      </c>
      <c r="G61" s="226"/>
      <c r="H61" s="76">
        <f t="shared" si="2"/>
        <v>1</v>
      </c>
    </row>
    <row r="62" s="76" customFormat="1" hidden="1" spans="1:8">
      <c r="A62" s="222">
        <f t="shared" si="0"/>
        <v>7</v>
      </c>
      <c r="B62" s="223">
        <v>2010603</v>
      </c>
      <c r="C62" s="138" t="s">
        <v>580</v>
      </c>
      <c r="D62" s="227">
        <f>_xlfn.XLOOKUP(B62,表3!B:B,表3!D:D,0)</f>
        <v>0</v>
      </c>
      <c r="E62" s="139">
        <v>0</v>
      </c>
      <c r="F62" s="139">
        <v>0</v>
      </c>
      <c r="G62" s="226"/>
      <c r="H62" s="76">
        <f t="shared" si="2"/>
        <v>0</v>
      </c>
    </row>
    <row r="63" s="76" customFormat="1" spans="1:8">
      <c r="A63" s="222">
        <f t="shared" si="0"/>
        <v>7</v>
      </c>
      <c r="B63" s="223">
        <v>2010604</v>
      </c>
      <c r="C63" s="138" t="s">
        <v>615</v>
      </c>
      <c r="D63" s="227">
        <f>_xlfn.XLOOKUP(B63,表3!B:B,表3!D:D,0)</f>
        <v>123.6</v>
      </c>
      <c r="E63" s="139">
        <v>123.6</v>
      </c>
      <c r="F63" s="139">
        <v>0</v>
      </c>
      <c r="G63" s="226"/>
      <c r="H63" s="76">
        <f t="shared" si="2"/>
        <v>1</v>
      </c>
    </row>
    <row r="64" s="76" customFormat="1" hidden="1" spans="1:8">
      <c r="A64" s="222">
        <f t="shared" si="0"/>
        <v>7</v>
      </c>
      <c r="B64" s="223">
        <v>2010605</v>
      </c>
      <c r="C64" s="138" t="s">
        <v>616</v>
      </c>
      <c r="D64" s="227">
        <f>_xlfn.XLOOKUP(B64,表3!B:B,表3!D:D,0)</f>
        <v>0</v>
      </c>
      <c r="E64" s="139">
        <v>0</v>
      </c>
      <c r="F64" s="139">
        <v>0</v>
      </c>
      <c r="G64" s="226"/>
      <c r="H64" s="76">
        <f t="shared" si="2"/>
        <v>0</v>
      </c>
    </row>
    <row r="65" s="76" customFormat="1" hidden="1" spans="1:8">
      <c r="A65" s="222">
        <f t="shared" si="0"/>
        <v>7</v>
      </c>
      <c r="B65" s="223">
        <v>2010606</v>
      </c>
      <c r="C65" s="138" t="s">
        <v>617</v>
      </c>
      <c r="D65" s="227">
        <f>_xlfn.XLOOKUP(B65,表3!B:B,表3!D:D,0)</f>
        <v>0</v>
      </c>
      <c r="E65" s="139">
        <v>0</v>
      </c>
      <c r="F65" s="139">
        <v>0</v>
      </c>
      <c r="G65" s="226"/>
      <c r="H65" s="76">
        <f t="shared" si="2"/>
        <v>0</v>
      </c>
    </row>
    <row r="66" s="76" customFormat="1" hidden="1" spans="1:8">
      <c r="A66" s="222">
        <f t="shared" si="0"/>
        <v>7</v>
      </c>
      <c r="B66" s="223">
        <v>2010607</v>
      </c>
      <c r="C66" s="138" t="s">
        <v>618</v>
      </c>
      <c r="D66" s="227">
        <f>_xlfn.XLOOKUP(B66,表3!B:B,表3!D:D,0)</f>
        <v>0</v>
      </c>
      <c r="E66" s="139">
        <v>0</v>
      </c>
      <c r="F66" s="139">
        <v>0</v>
      </c>
      <c r="G66" s="226"/>
      <c r="H66" s="76">
        <f t="shared" si="2"/>
        <v>0</v>
      </c>
    </row>
    <row r="67" s="76" customFormat="1" spans="1:8">
      <c r="A67" s="222">
        <f t="shared" si="0"/>
        <v>7</v>
      </c>
      <c r="B67" s="223">
        <v>2010608</v>
      </c>
      <c r="C67" s="138" t="s">
        <v>619</v>
      </c>
      <c r="D67" s="227">
        <f>_xlfn.XLOOKUP(B67,表3!B:B,表3!D:D,0)</f>
        <v>80</v>
      </c>
      <c r="E67" s="139">
        <v>80</v>
      </c>
      <c r="F67" s="139">
        <v>0</v>
      </c>
      <c r="G67" s="226"/>
      <c r="H67" s="76">
        <f t="shared" si="2"/>
        <v>1</v>
      </c>
    </row>
    <row r="68" s="76" customFormat="1" hidden="1" spans="1:8">
      <c r="A68" s="222">
        <f t="shared" si="0"/>
        <v>7</v>
      </c>
      <c r="B68" s="223">
        <v>2010650</v>
      </c>
      <c r="C68" s="138" t="s">
        <v>587</v>
      </c>
      <c r="D68" s="227">
        <f>_xlfn.XLOOKUP(B68,表3!B:B,表3!D:D,0)</f>
        <v>0</v>
      </c>
      <c r="E68" s="139">
        <v>0</v>
      </c>
      <c r="F68" s="139">
        <v>0</v>
      </c>
      <c r="G68" s="226"/>
      <c r="H68" s="76">
        <f t="shared" si="2"/>
        <v>0</v>
      </c>
    </row>
    <row r="69" s="76" customFormat="1" spans="1:8">
      <c r="A69" s="222">
        <f t="shared" ref="A69:A132" si="3">LEN(B69)</f>
        <v>7</v>
      </c>
      <c r="B69" s="223">
        <v>2010699</v>
      </c>
      <c r="C69" s="138" t="s">
        <v>620</v>
      </c>
      <c r="D69" s="227">
        <f>_xlfn.XLOOKUP(B69,表3!B:B,表3!D:D,0)</f>
        <v>0</v>
      </c>
      <c r="E69" s="139">
        <v>0</v>
      </c>
      <c r="F69" s="139">
        <v>41</v>
      </c>
      <c r="G69" s="226"/>
      <c r="H69" s="76">
        <f t="shared" si="2"/>
        <v>1</v>
      </c>
    </row>
    <row r="70" s="76" customFormat="1" spans="1:8">
      <c r="A70" s="222">
        <f t="shared" si="3"/>
        <v>5</v>
      </c>
      <c r="B70" s="223">
        <v>20107</v>
      </c>
      <c r="C70" s="140" t="s">
        <v>621</v>
      </c>
      <c r="D70" s="227">
        <f>_xlfn.XLOOKUP(B70,表3!B:B,表3!D:D,0)</f>
        <v>3000</v>
      </c>
      <c r="E70" s="139">
        <f>SUM(E71:E77)</f>
        <v>3000</v>
      </c>
      <c r="F70" s="139">
        <f>SUM(F71:F77)</f>
        <v>82</v>
      </c>
      <c r="G70" s="226"/>
      <c r="H70" s="76">
        <f t="shared" si="2"/>
        <v>1</v>
      </c>
    </row>
    <row r="71" s="76" customFormat="1" hidden="1" spans="1:8">
      <c r="A71" s="222">
        <f t="shared" si="3"/>
        <v>7</v>
      </c>
      <c r="B71" s="223">
        <v>2010701</v>
      </c>
      <c r="C71" s="138" t="s">
        <v>579</v>
      </c>
      <c r="D71" s="227">
        <f>_xlfn.XLOOKUP(B71,表3!B:B,表3!D:D,0)</f>
        <v>0</v>
      </c>
      <c r="E71" s="139">
        <v>0</v>
      </c>
      <c r="F71" s="139">
        <v>0</v>
      </c>
      <c r="G71" s="226"/>
      <c r="H71" s="76">
        <f t="shared" si="2"/>
        <v>0</v>
      </c>
    </row>
    <row r="72" s="76" customFormat="1" spans="1:8">
      <c r="A72" s="222">
        <f t="shared" si="3"/>
        <v>7</v>
      </c>
      <c r="B72" s="223">
        <v>2010702</v>
      </c>
      <c r="C72" s="138" t="s">
        <v>339</v>
      </c>
      <c r="D72" s="227">
        <f>_xlfn.XLOOKUP(B72,表3!B:B,表3!D:D,0)</f>
        <v>0</v>
      </c>
      <c r="E72" s="139">
        <v>0</v>
      </c>
      <c r="F72" s="139">
        <v>82</v>
      </c>
      <c r="G72" s="226"/>
      <c r="H72" s="76">
        <f t="shared" si="2"/>
        <v>1</v>
      </c>
    </row>
    <row r="73" s="76" customFormat="1" hidden="1" spans="1:8">
      <c r="A73" s="222">
        <f t="shared" si="3"/>
        <v>7</v>
      </c>
      <c r="B73" s="223">
        <v>2010703</v>
      </c>
      <c r="C73" s="138" t="s">
        <v>580</v>
      </c>
      <c r="D73" s="227">
        <f>_xlfn.XLOOKUP(B73,表3!B:B,表3!D:D,0)</f>
        <v>0</v>
      </c>
      <c r="E73" s="139">
        <v>0</v>
      </c>
      <c r="F73" s="139">
        <v>0</v>
      </c>
      <c r="G73" s="226"/>
      <c r="H73" s="76">
        <f t="shared" si="2"/>
        <v>0</v>
      </c>
    </row>
    <row r="74" s="76" customFormat="1" hidden="1" spans="1:8">
      <c r="A74" s="222">
        <f t="shared" si="3"/>
        <v>7</v>
      </c>
      <c r="B74" s="223">
        <v>2010709</v>
      </c>
      <c r="C74" s="138" t="s">
        <v>618</v>
      </c>
      <c r="D74" s="227">
        <f>_xlfn.XLOOKUP(B74,表3!B:B,表3!D:D,0)</f>
        <v>0</v>
      </c>
      <c r="E74" s="139">
        <v>0</v>
      </c>
      <c r="F74" s="139">
        <v>0</v>
      </c>
      <c r="G74" s="226"/>
      <c r="H74" s="76">
        <f t="shared" si="2"/>
        <v>0</v>
      </c>
    </row>
    <row r="75" s="76" customFormat="1" hidden="1" spans="1:8">
      <c r="A75" s="222">
        <f t="shared" si="3"/>
        <v>7</v>
      </c>
      <c r="B75" s="223">
        <v>2010710</v>
      </c>
      <c r="C75" s="138" t="s">
        <v>622</v>
      </c>
      <c r="D75" s="227">
        <f>_xlfn.XLOOKUP(B75,表3!B:B,表3!D:D,0)</f>
        <v>0</v>
      </c>
      <c r="E75" s="139">
        <v>0</v>
      </c>
      <c r="F75" s="139">
        <v>0</v>
      </c>
      <c r="G75" s="226"/>
      <c r="H75" s="76">
        <f t="shared" si="2"/>
        <v>0</v>
      </c>
    </row>
    <row r="76" s="76" customFormat="1" hidden="1" spans="1:8">
      <c r="A76" s="222">
        <f t="shared" si="3"/>
        <v>7</v>
      </c>
      <c r="B76" s="223">
        <v>2010750</v>
      </c>
      <c r="C76" s="138" t="s">
        <v>587</v>
      </c>
      <c r="D76" s="227">
        <f>_xlfn.XLOOKUP(B76,表3!B:B,表3!D:D,0)</f>
        <v>0</v>
      </c>
      <c r="E76" s="139">
        <v>0</v>
      </c>
      <c r="F76" s="139">
        <v>0</v>
      </c>
      <c r="G76" s="226"/>
      <c r="H76" s="76">
        <f t="shared" si="2"/>
        <v>0</v>
      </c>
    </row>
    <row r="77" s="76" customFormat="1" spans="1:8">
      <c r="A77" s="222">
        <f t="shared" si="3"/>
        <v>7</v>
      </c>
      <c r="B77" s="223">
        <v>2010799</v>
      </c>
      <c r="C77" s="138" t="s">
        <v>623</v>
      </c>
      <c r="D77" s="227">
        <f>_xlfn.XLOOKUP(B77,表3!B:B,表3!D:D,0)</f>
        <v>3000</v>
      </c>
      <c r="E77" s="139">
        <v>3000</v>
      </c>
      <c r="F77" s="139">
        <v>0</v>
      </c>
      <c r="G77" s="226"/>
      <c r="H77" s="76">
        <f t="shared" ref="H77:H140" si="4">IF(AND(D77=0,E77=0,F77=0),0,1)</f>
        <v>1</v>
      </c>
    </row>
    <row r="78" s="76" customFormat="1" spans="1:8">
      <c r="A78" s="222">
        <f t="shared" si="3"/>
        <v>5</v>
      </c>
      <c r="B78" s="223">
        <v>20108</v>
      </c>
      <c r="C78" s="140" t="s">
        <v>624</v>
      </c>
      <c r="D78" s="227">
        <f>_xlfn.XLOOKUP(B78,表3!B:B,表3!D:D,0)</f>
        <v>822.81</v>
      </c>
      <c r="E78" s="139">
        <f>SUM(E79:E86)</f>
        <v>822.81</v>
      </c>
      <c r="F78" s="139">
        <f>SUM(F79:F86)</f>
        <v>768</v>
      </c>
      <c r="G78" s="226"/>
      <c r="H78" s="76">
        <f t="shared" si="4"/>
        <v>1</v>
      </c>
    </row>
    <row r="79" s="76" customFormat="1" spans="1:8">
      <c r="A79" s="222">
        <f t="shared" si="3"/>
        <v>7</v>
      </c>
      <c r="B79" s="223">
        <v>2010801</v>
      </c>
      <c r="C79" s="138" t="s">
        <v>579</v>
      </c>
      <c r="D79" s="227">
        <f>_xlfn.XLOOKUP(B79,表3!B:B,表3!D:D,0)</f>
        <v>635.81</v>
      </c>
      <c r="E79" s="139">
        <v>635.81</v>
      </c>
      <c r="F79" s="139">
        <v>718</v>
      </c>
      <c r="G79" s="226"/>
      <c r="H79" s="76">
        <f t="shared" si="4"/>
        <v>1</v>
      </c>
    </row>
    <row r="80" s="76" customFormat="1" spans="1:8">
      <c r="A80" s="222">
        <f t="shared" si="3"/>
        <v>7</v>
      </c>
      <c r="B80" s="223">
        <v>2010802</v>
      </c>
      <c r="C80" s="138" t="s">
        <v>339</v>
      </c>
      <c r="D80" s="227">
        <f>_xlfn.XLOOKUP(B80,表3!B:B,表3!D:D,0)</f>
        <v>175</v>
      </c>
      <c r="E80" s="139">
        <v>175</v>
      </c>
      <c r="F80" s="139">
        <v>50</v>
      </c>
      <c r="G80" s="226"/>
      <c r="H80" s="76">
        <f t="shared" si="4"/>
        <v>1</v>
      </c>
    </row>
    <row r="81" s="76" customFormat="1" hidden="1" spans="1:8">
      <c r="A81" s="222">
        <f t="shared" si="3"/>
        <v>7</v>
      </c>
      <c r="B81" s="223">
        <v>2010803</v>
      </c>
      <c r="C81" s="138" t="s">
        <v>580</v>
      </c>
      <c r="D81" s="227">
        <f>_xlfn.XLOOKUP(B81,表3!B:B,表3!D:D,0)</f>
        <v>0</v>
      </c>
      <c r="E81" s="139">
        <v>0</v>
      </c>
      <c r="F81" s="139">
        <v>0</v>
      </c>
      <c r="G81" s="226"/>
      <c r="H81" s="76">
        <f t="shared" si="4"/>
        <v>0</v>
      </c>
    </row>
    <row r="82" s="76" customFormat="1" hidden="1" spans="1:8">
      <c r="A82" s="222">
        <f t="shared" si="3"/>
        <v>7</v>
      </c>
      <c r="B82" s="223">
        <v>2010804</v>
      </c>
      <c r="C82" s="138" t="s">
        <v>625</v>
      </c>
      <c r="D82" s="227">
        <f>_xlfn.XLOOKUP(B82,表3!B:B,表3!D:D,0)</f>
        <v>0</v>
      </c>
      <c r="E82" s="139">
        <v>0</v>
      </c>
      <c r="F82" s="139">
        <v>0</v>
      </c>
      <c r="G82" s="226"/>
      <c r="H82" s="76">
        <f t="shared" si="4"/>
        <v>0</v>
      </c>
    </row>
    <row r="83" s="76" customFormat="1" hidden="1" spans="1:8">
      <c r="A83" s="222">
        <f t="shared" si="3"/>
        <v>7</v>
      </c>
      <c r="B83" s="223">
        <v>2010805</v>
      </c>
      <c r="C83" s="138" t="s">
        <v>626</v>
      </c>
      <c r="D83" s="227">
        <f>_xlfn.XLOOKUP(B83,表3!B:B,表3!D:D,0)</f>
        <v>0</v>
      </c>
      <c r="E83" s="139">
        <v>0</v>
      </c>
      <c r="F83" s="139">
        <v>0</v>
      </c>
      <c r="G83" s="226"/>
      <c r="H83" s="76">
        <f t="shared" si="4"/>
        <v>0</v>
      </c>
    </row>
    <row r="84" s="76" customFormat="1" hidden="1" spans="1:8">
      <c r="A84" s="222">
        <f t="shared" si="3"/>
        <v>7</v>
      </c>
      <c r="B84" s="223">
        <v>2010806</v>
      </c>
      <c r="C84" s="138" t="s">
        <v>618</v>
      </c>
      <c r="D84" s="227">
        <f>_xlfn.XLOOKUP(B84,表3!B:B,表3!D:D,0)</f>
        <v>0</v>
      </c>
      <c r="E84" s="139">
        <v>0</v>
      </c>
      <c r="F84" s="139">
        <v>0</v>
      </c>
      <c r="G84" s="226"/>
      <c r="H84" s="76">
        <f t="shared" si="4"/>
        <v>0</v>
      </c>
    </row>
    <row r="85" s="76" customFormat="1" hidden="1" spans="1:8">
      <c r="A85" s="222">
        <f t="shared" si="3"/>
        <v>7</v>
      </c>
      <c r="B85" s="223">
        <v>2010850</v>
      </c>
      <c r="C85" s="138" t="s">
        <v>587</v>
      </c>
      <c r="D85" s="227">
        <f>_xlfn.XLOOKUP(B85,表3!B:B,表3!D:D,0)</f>
        <v>0</v>
      </c>
      <c r="E85" s="139">
        <v>0</v>
      </c>
      <c r="F85" s="139">
        <v>0</v>
      </c>
      <c r="G85" s="226"/>
      <c r="H85" s="76">
        <f t="shared" si="4"/>
        <v>0</v>
      </c>
    </row>
    <row r="86" s="76" customFormat="1" spans="1:8">
      <c r="A86" s="222">
        <f t="shared" si="3"/>
        <v>7</v>
      </c>
      <c r="B86" s="223">
        <v>2010899</v>
      </c>
      <c r="C86" s="138" t="s">
        <v>627</v>
      </c>
      <c r="D86" s="227">
        <f>_xlfn.XLOOKUP(B86,表3!B:B,表3!D:D,0)</f>
        <v>12</v>
      </c>
      <c r="E86" s="139">
        <v>12</v>
      </c>
      <c r="F86" s="139">
        <v>0</v>
      </c>
      <c r="G86" s="226"/>
      <c r="H86" s="76">
        <f t="shared" si="4"/>
        <v>1</v>
      </c>
    </row>
    <row r="87" s="76" customFormat="1" hidden="1" spans="1:8">
      <c r="A87" s="222">
        <f t="shared" si="3"/>
        <v>5</v>
      </c>
      <c r="B87" s="223">
        <v>20109</v>
      </c>
      <c r="C87" s="140" t="s">
        <v>628</v>
      </c>
      <c r="D87" s="227">
        <f>_xlfn.XLOOKUP(B87,表3!B:B,表3!D:D,0)</f>
        <v>0</v>
      </c>
      <c r="E87" s="139">
        <f>SUM(E88:E99)</f>
        <v>0</v>
      </c>
      <c r="F87" s="139">
        <f>SUM(F88:F99)</f>
        <v>0</v>
      </c>
      <c r="G87" s="226"/>
      <c r="H87" s="76">
        <f t="shared" si="4"/>
        <v>0</v>
      </c>
    </row>
    <row r="88" s="76" customFormat="1" hidden="1" spans="1:8">
      <c r="A88" s="222">
        <f t="shared" si="3"/>
        <v>7</v>
      </c>
      <c r="B88" s="223">
        <v>2010901</v>
      </c>
      <c r="C88" s="138" t="s">
        <v>579</v>
      </c>
      <c r="D88" s="227">
        <f>_xlfn.XLOOKUP(B88,表3!B:B,表3!D:D,0)</f>
        <v>0</v>
      </c>
      <c r="E88" s="139">
        <v>0</v>
      </c>
      <c r="F88" s="139">
        <v>0</v>
      </c>
      <c r="G88" s="226"/>
      <c r="H88" s="76">
        <f t="shared" si="4"/>
        <v>0</v>
      </c>
    </row>
    <row r="89" s="76" customFormat="1" hidden="1" spans="1:8">
      <c r="A89" s="222">
        <f t="shared" si="3"/>
        <v>7</v>
      </c>
      <c r="B89" s="223">
        <v>2010902</v>
      </c>
      <c r="C89" s="138" t="s">
        <v>339</v>
      </c>
      <c r="D89" s="227">
        <f>_xlfn.XLOOKUP(B89,表3!B:B,表3!D:D,0)</f>
        <v>0</v>
      </c>
      <c r="E89" s="139">
        <v>0</v>
      </c>
      <c r="F89" s="139">
        <v>0</v>
      </c>
      <c r="G89" s="226"/>
      <c r="H89" s="76">
        <f t="shared" si="4"/>
        <v>0</v>
      </c>
    </row>
    <row r="90" s="76" customFormat="1" hidden="1" spans="1:8">
      <c r="A90" s="222">
        <f t="shared" si="3"/>
        <v>7</v>
      </c>
      <c r="B90" s="223">
        <v>2010903</v>
      </c>
      <c r="C90" s="138" t="s">
        <v>580</v>
      </c>
      <c r="D90" s="227">
        <f>_xlfn.XLOOKUP(B90,表3!B:B,表3!D:D,0)</f>
        <v>0</v>
      </c>
      <c r="E90" s="139">
        <v>0</v>
      </c>
      <c r="F90" s="139">
        <v>0</v>
      </c>
      <c r="G90" s="226"/>
      <c r="H90" s="76">
        <f t="shared" si="4"/>
        <v>0</v>
      </c>
    </row>
    <row r="91" s="76" customFormat="1" hidden="1" spans="1:8">
      <c r="A91" s="222">
        <f t="shared" si="3"/>
        <v>7</v>
      </c>
      <c r="B91" s="223">
        <v>2010905</v>
      </c>
      <c r="C91" s="138" t="s">
        <v>629</v>
      </c>
      <c r="D91" s="227">
        <f>_xlfn.XLOOKUP(B91,表3!B:B,表3!D:D,0)</f>
        <v>0</v>
      </c>
      <c r="E91" s="139">
        <v>0</v>
      </c>
      <c r="F91" s="139">
        <v>0</v>
      </c>
      <c r="G91" s="226"/>
      <c r="H91" s="76">
        <f t="shared" si="4"/>
        <v>0</v>
      </c>
    </row>
    <row r="92" s="76" customFormat="1" hidden="1" spans="1:8">
      <c r="A92" s="222">
        <f t="shared" si="3"/>
        <v>7</v>
      </c>
      <c r="B92" s="223">
        <v>2010907</v>
      </c>
      <c r="C92" s="138" t="s">
        <v>630</v>
      </c>
      <c r="D92" s="227">
        <f>_xlfn.XLOOKUP(B92,表3!B:B,表3!D:D,0)</f>
        <v>0</v>
      </c>
      <c r="E92" s="139">
        <v>0</v>
      </c>
      <c r="F92" s="139">
        <v>0</v>
      </c>
      <c r="G92" s="226"/>
      <c r="H92" s="76">
        <f t="shared" si="4"/>
        <v>0</v>
      </c>
    </row>
    <row r="93" s="76" customFormat="1" hidden="1" spans="1:8">
      <c r="A93" s="222">
        <f t="shared" si="3"/>
        <v>7</v>
      </c>
      <c r="B93" s="223">
        <v>2010908</v>
      </c>
      <c r="C93" s="138" t="s">
        <v>618</v>
      </c>
      <c r="D93" s="227">
        <f>_xlfn.XLOOKUP(B93,表3!B:B,表3!D:D,0)</f>
        <v>0</v>
      </c>
      <c r="E93" s="139">
        <v>0</v>
      </c>
      <c r="F93" s="139">
        <v>0</v>
      </c>
      <c r="G93" s="226"/>
      <c r="H93" s="76">
        <f t="shared" si="4"/>
        <v>0</v>
      </c>
    </row>
    <row r="94" s="76" customFormat="1" hidden="1" spans="1:8">
      <c r="A94" s="222">
        <f t="shared" si="3"/>
        <v>7</v>
      </c>
      <c r="B94" s="223">
        <v>2010909</v>
      </c>
      <c r="C94" s="138" t="s">
        <v>631</v>
      </c>
      <c r="D94" s="227">
        <f>_xlfn.XLOOKUP(B94,表3!B:B,表3!D:D,0)</f>
        <v>0</v>
      </c>
      <c r="E94" s="139">
        <v>0</v>
      </c>
      <c r="F94" s="139">
        <v>0</v>
      </c>
      <c r="G94" s="226"/>
      <c r="H94" s="76">
        <f t="shared" si="4"/>
        <v>0</v>
      </c>
    </row>
    <row r="95" s="76" customFormat="1" hidden="1" spans="1:8">
      <c r="A95" s="222">
        <f t="shared" si="3"/>
        <v>7</v>
      </c>
      <c r="B95" s="223">
        <v>2010910</v>
      </c>
      <c r="C95" s="138" t="s">
        <v>632</v>
      </c>
      <c r="D95" s="227">
        <f>_xlfn.XLOOKUP(B95,表3!B:B,表3!D:D,0)</f>
        <v>0</v>
      </c>
      <c r="E95" s="139">
        <v>0</v>
      </c>
      <c r="F95" s="139">
        <v>0</v>
      </c>
      <c r="G95" s="226"/>
      <c r="H95" s="76">
        <f t="shared" si="4"/>
        <v>0</v>
      </c>
    </row>
    <row r="96" s="76" customFormat="1" hidden="1" spans="1:8">
      <c r="A96" s="222">
        <f t="shared" si="3"/>
        <v>7</v>
      </c>
      <c r="B96" s="223">
        <v>2010911</v>
      </c>
      <c r="C96" s="138" t="s">
        <v>633</v>
      </c>
      <c r="D96" s="227">
        <f>_xlfn.XLOOKUP(B96,表3!B:B,表3!D:D,0)</f>
        <v>0</v>
      </c>
      <c r="E96" s="139">
        <v>0</v>
      </c>
      <c r="F96" s="139">
        <v>0</v>
      </c>
      <c r="G96" s="226"/>
      <c r="H96" s="76">
        <f t="shared" si="4"/>
        <v>0</v>
      </c>
    </row>
    <row r="97" s="76" customFormat="1" hidden="1" spans="1:8">
      <c r="A97" s="222">
        <f t="shared" si="3"/>
        <v>7</v>
      </c>
      <c r="B97" s="223">
        <v>2010912</v>
      </c>
      <c r="C97" s="138" t="s">
        <v>634</v>
      </c>
      <c r="D97" s="227">
        <f>_xlfn.XLOOKUP(B97,表3!B:B,表3!D:D,0)</f>
        <v>0</v>
      </c>
      <c r="E97" s="139">
        <v>0</v>
      </c>
      <c r="F97" s="139">
        <v>0</v>
      </c>
      <c r="G97" s="226"/>
      <c r="H97" s="76">
        <f t="shared" si="4"/>
        <v>0</v>
      </c>
    </row>
    <row r="98" s="76" customFormat="1" hidden="1" spans="1:8">
      <c r="A98" s="222">
        <f t="shared" si="3"/>
        <v>7</v>
      </c>
      <c r="B98" s="223">
        <v>2010950</v>
      </c>
      <c r="C98" s="138" t="s">
        <v>587</v>
      </c>
      <c r="D98" s="227">
        <f>_xlfn.XLOOKUP(B98,表3!B:B,表3!D:D,0)</f>
        <v>0</v>
      </c>
      <c r="E98" s="139">
        <v>0</v>
      </c>
      <c r="F98" s="139">
        <v>0</v>
      </c>
      <c r="G98" s="226"/>
      <c r="H98" s="76">
        <f t="shared" si="4"/>
        <v>0</v>
      </c>
    </row>
    <row r="99" s="76" customFormat="1" hidden="1" spans="1:8">
      <c r="A99" s="222">
        <f t="shared" si="3"/>
        <v>7</v>
      </c>
      <c r="B99" s="223">
        <v>2010999</v>
      </c>
      <c r="C99" s="138" t="s">
        <v>635</v>
      </c>
      <c r="D99" s="227">
        <f>_xlfn.XLOOKUP(B99,表3!B:B,表3!D:D,0)</f>
        <v>0</v>
      </c>
      <c r="E99" s="139">
        <v>0</v>
      </c>
      <c r="F99" s="139">
        <v>0</v>
      </c>
      <c r="G99" s="226"/>
      <c r="H99" s="76">
        <f t="shared" si="4"/>
        <v>0</v>
      </c>
    </row>
    <row r="100" s="76" customFormat="1" spans="1:8">
      <c r="A100" s="222">
        <f t="shared" si="3"/>
        <v>5</v>
      </c>
      <c r="B100" s="223">
        <v>20111</v>
      </c>
      <c r="C100" s="140" t="s">
        <v>636</v>
      </c>
      <c r="D100" s="227">
        <f>_xlfn.XLOOKUP(B100,表3!B:B,表3!D:D,0)</f>
        <v>3253.58</v>
      </c>
      <c r="E100" s="139">
        <f>SUM(E101:E108)</f>
        <v>3253.58</v>
      </c>
      <c r="F100" s="139">
        <f>SUM(F101:F108)</f>
        <v>4372</v>
      </c>
      <c r="G100" s="226"/>
      <c r="H100" s="76">
        <f t="shared" si="4"/>
        <v>1</v>
      </c>
    </row>
    <row r="101" s="76" customFormat="1" spans="1:8">
      <c r="A101" s="222">
        <f t="shared" si="3"/>
        <v>7</v>
      </c>
      <c r="B101" s="223">
        <v>2011101</v>
      </c>
      <c r="C101" s="138" t="s">
        <v>579</v>
      </c>
      <c r="D101" s="227">
        <f>_xlfn.XLOOKUP(B101,表3!B:B,表3!D:D,0)</f>
        <v>2118.58</v>
      </c>
      <c r="E101" s="139">
        <v>2118.58</v>
      </c>
      <c r="F101" s="139">
        <v>2411</v>
      </c>
      <c r="G101" s="226"/>
      <c r="H101" s="76">
        <f t="shared" si="4"/>
        <v>1</v>
      </c>
    </row>
    <row r="102" s="76" customFormat="1" spans="1:8">
      <c r="A102" s="222">
        <f t="shared" si="3"/>
        <v>7</v>
      </c>
      <c r="B102" s="223">
        <v>2011102</v>
      </c>
      <c r="C102" s="138" t="s">
        <v>339</v>
      </c>
      <c r="D102" s="227">
        <f>_xlfn.XLOOKUP(B102,表3!B:B,表3!D:D,0)</f>
        <v>614</v>
      </c>
      <c r="E102" s="139">
        <v>614</v>
      </c>
      <c r="F102" s="139">
        <v>1926</v>
      </c>
      <c r="G102" s="226"/>
      <c r="H102" s="76">
        <f t="shared" si="4"/>
        <v>1</v>
      </c>
    </row>
    <row r="103" s="76" customFormat="1" hidden="1" spans="1:8">
      <c r="A103" s="222">
        <f t="shared" si="3"/>
        <v>7</v>
      </c>
      <c r="B103" s="223">
        <v>2011103</v>
      </c>
      <c r="C103" s="138" t="s">
        <v>580</v>
      </c>
      <c r="D103" s="227">
        <f>_xlfn.XLOOKUP(B103,表3!B:B,表3!D:D,0)</f>
        <v>0</v>
      </c>
      <c r="E103" s="139">
        <v>0</v>
      </c>
      <c r="F103" s="139">
        <v>0</v>
      </c>
      <c r="G103" s="226"/>
      <c r="H103" s="76">
        <f t="shared" si="4"/>
        <v>0</v>
      </c>
    </row>
    <row r="104" s="76" customFormat="1" spans="1:8">
      <c r="A104" s="222">
        <f t="shared" si="3"/>
        <v>7</v>
      </c>
      <c r="B104" s="223">
        <v>2011104</v>
      </c>
      <c r="C104" s="138" t="s">
        <v>637</v>
      </c>
      <c r="D104" s="227">
        <f>_xlfn.XLOOKUP(B104,表3!B:B,表3!D:D,0)</f>
        <v>150</v>
      </c>
      <c r="E104" s="139">
        <v>150</v>
      </c>
      <c r="F104" s="139">
        <v>0</v>
      </c>
      <c r="G104" s="226"/>
      <c r="H104" s="76">
        <f t="shared" si="4"/>
        <v>1</v>
      </c>
    </row>
    <row r="105" s="76" customFormat="1" spans="1:8">
      <c r="A105" s="222">
        <f t="shared" si="3"/>
        <v>7</v>
      </c>
      <c r="B105" s="223">
        <v>2011105</v>
      </c>
      <c r="C105" s="138" t="s">
        <v>638</v>
      </c>
      <c r="D105" s="227">
        <f>_xlfn.XLOOKUP(B105,表3!B:B,表3!D:D,0)</f>
        <v>220</v>
      </c>
      <c r="E105" s="139">
        <v>220</v>
      </c>
      <c r="F105" s="139">
        <v>0</v>
      </c>
      <c r="G105" s="226"/>
      <c r="H105" s="76">
        <f t="shared" si="4"/>
        <v>1</v>
      </c>
    </row>
    <row r="106" s="76" customFormat="1" spans="1:8">
      <c r="A106" s="222">
        <f t="shared" si="3"/>
        <v>7</v>
      </c>
      <c r="B106" s="223">
        <v>2011106</v>
      </c>
      <c r="C106" s="138" t="s">
        <v>639</v>
      </c>
      <c r="D106" s="227">
        <f>_xlfn.XLOOKUP(B106,表3!B:B,表3!D:D,0)</f>
        <v>120</v>
      </c>
      <c r="E106" s="139">
        <v>120</v>
      </c>
      <c r="F106" s="139">
        <v>0</v>
      </c>
      <c r="G106" s="226"/>
      <c r="H106" s="76">
        <f t="shared" si="4"/>
        <v>1</v>
      </c>
    </row>
    <row r="107" s="76" customFormat="1" hidden="1" spans="1:8">
      <c r="A107" s="222">
        <f t="shared" si="3"/>
        <v>7</v>
      </c>
      <c r="B107" s="223">
        <v>2011150</v>
      </c>
      <c r="C107" s="138" t="s">
        <v>587</v>
      </c>
      <c r="D107" s="227">
        <f>_xlfn.XLOOKUP(B107,表3!B:B,表3!D:D,0)</f>
        <v>0</v>
      </c>
      <c r="E107" s="139">
        <v>0</v>
      </c>
      <c r="F107" s="139">
        <v>0</v>
      </c>
      <c r="G107" s="226"/>
      <c r="H107" s="76">
        <f t="shared" si="4"/>
        <v>0</v>
      </c>
    </row>
    <row r="108" s="76" customFormat="1" spans="1:8">
      <c r="A108" s="222">
        <f t="shared" si="3"/>
        <v>7</v>
      </c>
      <c r="B108" s="223">
        <v>2011199</v>
      </c>
      <c r="C108" s="138" t="s">
        <v>640</v>
      </c>
      <c r="D108" s="227">
        <f>_xlfn.XLOOKUP(B108,表3!B:B,表3!D:D,0)</f>
        <v>31</v>
      </c>
      <c r="E108" s="139">
        <v>31</v>
      </c>
      <c r="F108" s="139">
        <v>35</v>
      </c>
      <c r="G108" s="226"/>
      <c r="H108" s="76">
        <f t="shared" si="4"/>
        <v>1</v>
      </c>
    </row>
    <row r="109" s="76" customFormat="1" spans="1:8">
      <c r="A109" s="222">
        <f t="shared" si="3"/>
        <v>5</v>
      </c>
      <c r="B109" s="223">
        <v>20113</v>
      </c>
      <c r="C109" s="140" t="s">
        <v>641</v>
      </c>
      <c r="D109" s="227">
        <f>_xlfn.XLOOKUP(B109,表3!B:B,表3!D:D,0)</f>
        <v>3503.46</v>
      </c>
      <c r="E109" s="139">
        <f>SUM(E110:E119)</f>
        <v>3503.46</v>
      </c>
      <c r="F109" s="139">
        <f>SUM(F110:F119)</f>
        <v>370</v>
      </c>
      <c r="G109" s="226"/>
      <c r="H109" s="76">
        <f t="shared" si="4"/>
        <v>1</v>
      </c>
    </row>
    <row r="110" s="76" customFormat="1" spans="1:8">
      <c r="A110" s="222">
        <f t="shared" si="3"/>
        <v>7</v>
      </c>
      <c r="B110" s="223">
        <v>2011301</v>
      </c>
      <c r="C110" s="138" t="s">
        <v>579</v>
      </c>
      <c r="D110" s="227">
        <f>_xlfn.XLOOKUP(B110,表3!B:B,表3!D:D,0)</f>
        <v>3425.46</v>
      </c>
      <c r="E110" s="139">
        <v>3425.46</v>
      </c>
      <c r="F110" s="139">
        <v>341</v>
      </c>
      <c r="G110" s="226"/>
      <c r="H110" s="76">
        <f t="shared" si="4"/>
        <v>1</v>
      </c>
    </row>
    <row r="111" s="76" customFormat="1" spans="1:8">
      <c r="A111" s="222">
        <f t="shared" si="3"/>
        <v>7</v>
      </c>
      <c r="B111" s="223">
        <v>2011302</v>
      </c>
      <c r="C111" s="138" t="s">
        <v>339</v>
      </c>
      <c r="D111" s="227">
        <f>_xlfn.XLOOKUP(B111,表3!B:B,表3!D:D,0)</f>
        <v>0</v>
      </c>
      <c r="E111" s="139">
        <v>0</v>
      </c>
      <c r="F111" s="139">
        <v>29</v>
      </c>
      <c r="G111" s="226"/>
      <c r="H111" s="76">
        <f t="shared" si="4"/>
        <v>1</v>
      </c>
    </row>
    <row r="112" s="76" customFormat="1" hidden="1" spans="1:8">
      <c r="A112" s="222">
        <f t="shared" si="3"/>
        <v>7</v>
      </c>
      <c r="B112" s="223">
        <v>2011303</v>
      </c>
      <c r="C112" s="138" t="s">
        <v>580</v>
      </c>
      <c r="D112" s="227">
        <f>_xlfn.XLOOKUP(B112,表3!B:B,表3!D:D,0)</f>
        <v>0</v>
      </c>
      <c r="E112" s="139">
        <v>0</v>
      </c>
      <c r="F112" s="139">
        <v>0</v>
      </c>
      <c r="G112" s="226"/>
      <c r="H112" s="76">
        <f t="shared" si="4"/>
        <v>0</v>
      </c>
    </row>
    <row r="113" s="76" customFormat="1" spans="1:8">
      <c r="A113" s="222">
        <f t="shared" si="3"/>
        <v>7</v>
      </c>
      <c r="B113" s="223">
        <v>2011304</v>
      </c>
      <c r="C113" s="138" t="s">
        <v>180</v>
      </c>
      <c r="D113" s="227">
        <f>_xlfn.XLOOKUP(B113,表3!B:B,表3!D:D,0)</f>
        <v>50</v>
      </c>
      <c r="E113" s="139">
        <v>50</v>
      </c>
      <c r="F113" s="139">
        <v>0</v>
      </c>
      <c r="G113" s="226"/>
      <c r="H113" s="76">
        <f t="shared" si="4"/>
        <v>1</v>
      </c>
    </row>
    <row r="114" s="76" customFormat="1" hidden="1" spans="1:8">
      <c r="A114" s="222">
        <f t="shared" si="3"/>
        <v>7</v>
      </c>
      <c r="B114" s="223">
        <v>2011305</v>
      </c>
      <c r="C114" s="138" t="s">
        <v>642</v>
      </c>
      <c r="D114" s="227">
        <f>_xlfn.XLOOKUP(B114,表3!B:B,表3!D:D,0)</f>
        <v>0</v>
      </c>
      <c r="E114" s="139">
        <v>0</v>
      </c>
      <c r="F114" s="139">
        <v>0</v>
      </c>
      <c r="G114" s="226"/>
      <c r="H114" s="76">
        <f t="shared" si="4"/>
        <v>0</v>
      </c>
    </row>
    <row r="115" s="76" customFormat="1" hidden="1" spans="1:8">
      <c r="A115" s="222">
        <f t="shared" si="3"/>
        <v>7</v>
      </c>
      <c r="B115" s="223">
        <v>2011306</v>
      </c>
      <c r="C115" s="138" t="s">
        <v>643</v>
      </c>
      <c r="D115" s="227">
        <f>_xlfn.XLOOKUP(B115,表3!B:B,表3!D:D,0)</f>
        <v>0</v>
      </c>
      <c r="E115" s="139">
        <v>0</v>
      </c>
      <c r="F115" s="139">
        <v>0</v>
      </c>
      <c r="G115" s="226"/>
      <c r="H115" s="76">
        <f t="shared" si="4"/>
        <v>0</v>
      </c>
    </row>
    <row r="116" s="76" customFormat="1" hidden="1" spans="1:8">
      <c r="A116" s="222">
        <f t="shared" si="3"/>
        <v>7</v>
      </c>
      <c r="B116" s="223">
        <v>2011307</v>
      </c>
      <c r="C116" s="138" t="s">
        <v>644</v>
      </c>
      <c r="D116" s="227">
        <f>_xlfn.XLOOKUP(B116,表3!B:B,表3!D:D,0)</f>
        <v>0</v>
      </c>
      <c r="E116" s="139">
        <v>0</v>
      </c>
      <c r="F116" s="139">
        <v>0</v>
      </c>
      <c r="G116" s="226"/>
      <c r="H116" s="76">
        <f t="shared" si="4"/>
        <v>0</v>
      </c>
    </row>
    <row r="117" s="76" customFormat="1" spans="1:8">
      <c r="A117" s="222">
        <f t="shared" si="3"/>
        <v>7</v>
      </c>
      <c r="B117" s="223">
        <v>2011308</v>
      </c>
      <c r="C117" s="138" t="s">
        <v>645</v>
      </c>
      <c r="D117" s="227">
        <f>_xlfn.XLOOKUP(B117,表3!B:B,表3!D:D,0)</f>
        <v>28</v>
      </c>
      <c r="E117" s="139">
        <v>28</v>
      </c>
      <c r="F117" s="139">
        <v>0</v>
      </c>
      <c r="G117" s="226"/>
      <c r="H117" s="76">
        <f t="shared" si="4"/>
        <v>1</v>
      </c>
    </row>
    <row r="118" s="76" customFormat="1" hidden="1" spans="1:8">
      <c r="A118" s="222">
        <f t="shared" si="3"/>
        <v>7</v>
      </c>
      <c r="B118" s="223">
        <v>2011350</v>
      </c>
      <c r="C118" s="138" t="s">
        <v>587</v>
      </c>
      <c r="D118" s="227">
        <f>_xlfn.XLOOKUP(B118,表3!B:B,表3!D:D,0)</f>
        <v>0</v>
      </c>
      <c r="E118" s="139">
        <v>0</v>
      </c>
      <c r="F118" s="139">
        <v>0</v>
      </c>
      <c r="G118" s="226"/>
      <c r="H118" s="76">
        <f t="shared" si="4"/>
        <v>0</v>
      </c>
    </row>
    <row r="119" s="76" customFormat="1" hidden="1" spans="1:8">
      <c r="A119" s="222">
        <f t="shared" si="3"/>
        <v>7</v>
      </c>
      <c r="B119" s="223">
        <v>2011399</v>
      </c>
      <c r="C119" s="138" t="s">
        <v>646</v>
      </c>
      <c r="D119" s="227">
        <f>_xlfn.XLOOKUP(B119,表3!B:B,表3!D:D,0)</f>
        <v>0</v>
      </c>
      <c r="E119" s="139">
        <v>0</v>
      </c>
      <c r="F119" s="139">
        <v>0</v>
      </c>
      <c r="G119" s="226"/>
      <c r="H119" s="76">
        <f t="shared" si="4"/>
        <v>0</v>
      </c>
    </row>
    <row r="120" s="76" customFormat="1" spans="1:8">
      <c r="A120" s="222">
        <f t="shared" si="3"/>
        <v>5</v>
      </c>
      <c r="B120" s="223">
        <v>20114</v>
      </c>
      <c r="C120" s="140" t="s">
        <v>647</v>
      </c>
      <c r="D120" s="227">
        <f>_xlfn.XLOOKUP(B120,表3!B:B,表3!D:D,0)</f>
        <v>0</v>
      </c>
      <c r="E120" s="139">
        <f>SUM(E121:E131)</f>
        <v>0</v>
      </c>
      <c r="F120" s="139">
        <f>SUM(F121:F131)</f>
        <v>10</v>
      </c>
      <c r="G120" s="226"/>
      <c r="H120" s="76">
        <f t="shared" si="4"/>
        <v>1</v>
      </c>
    </row>
    <row r="121" s="76" customFormat="1" hidden="1" spans="1:8">
      <c r="A121" s="222">
        <f t="shared" si="3"/>
        <v>7</v>
      </c>
      <c r="B121" s="223">
        <v>2011401</v>
      </c>
      <c r="C121" s="138" t="s">
        <v>579</v>
      </c>
      <c r="D121" s="227">
        <f>_xlfn.XLOOKUP(B121,表3!B:B,表3!D:D,0)</f>
        <v>0</v>
      </c>
      <c r="E121" s="139">
        <v>0</v>
      </c>
      <c r="F121" s="139">
        <v>0</v>
      </c>
      <c r="G121" s="226"/>
      <c r="H121" s="76">
        <f t="shared" si="4"/>
        <v>0</v>
      </c>
    </row>
    <row r="122" s="76" customFormat="1" hidden="1" spans="1:8">
      <c r="A122" s="222">
        <f t="shared" si="3"/>
        <v>7</v>
      </c>
      <c r="B122" s="223">
        <v>2011402</v>
      </c>
      <c r="C122" s="138" t="s">
        <v>339</v>
      </c>
      <c r="D122" s="227">
        <f>_xlfn.XLOOKUP(B122,表3!B:B,表3!D:D,0)</f>
        <v>0</v>
      </c>
      <c r="E122" s="139">
        <v>0</v>
      </c>
      <c r="F122" s="139">
        <v>0</v>
      </c>
      <c r="G122" s="226"/>
      <c r="H122" s="76">
        <f t="shared" si="4"/>
        <v>0</v>
      </c>
    </row>
    <row r="123" s="76" customFormat="1" hidden="1" spans="1:8">
      <c r="A123" s="222">
        <f t="shared" si="3"/>
        <v>7</v>
      </c>
      <c r="B123" s="223">
        <v>2011403</v>
      </c>
      <c r="C123" s="138" t="s">
        <v>580</v>
      </c>
      <c r="D123" s="227">
        <f>_xlfn.XLOOKUP(B123,表3!B:B,表3!D:D,0)</f>
        <v>0</v>
      </c>
      <c r="E123" s="139">
        <v>0</v>
      </c>
      <c r="F123" s="139">
        <v>0</v>
      </c>
      <c r="G123" s="226"/>
      <c r="H123" s="76">
        <f t="shared" si="4"/>
        <v>0</v>
      </c>
    </row>
    <row r="124" s="76" customFormat="1" hidden="1" spans="1:8">
      <c r="A124" s="222">
        <f t="shared" si="3"/>
        <v>7</v>
      </c>
      <c r="B124" s="223">
        <v>2011404</v>
      </c>
      <c r="C124" s="138" t="s">
        <v>648</v>
      </c>
      <c r="D124" s="227">
        <f>_xlfn.XLOOKUP(B124,表3!B:B,表3!D:D,0)</f>
        <v>0</v>
      </c>
      <c r="E124" s="139">
        <v>0</v>
      </c>
      <c r="F124" s="139">
        <v>0</v>
      </c>
      <c r="G124" s="226"/>
      <c r="H124" s="76">
        <f t="shared" si="4"/>
        <v>0</v>
      </c>
    </row>
    <row r="125" s="76" customFormat="1" hidden="1" spans="1:8">
      <c r="A125" s="222">
        <f t="shared" si="3"/>
        <v>7</v>
      </c>
      <c r="B125" s="223">
        <v>2011405</v>
      </c>
      <c r="C125" s="138" t="s">
        <v>649</v>
      </c>
      <c r="D125" s="227">
        <f>_xlfn.XLOOKUP(B125,表3!B:B,表3!D:D,0)</f>
        <v>0</v>
      </c>
      <c r="E125" s="139">
        <v>0</v>
      </c>
      <c r="F125" s="139">
        <v>0</v>
      </c>
      <c r="G125" s="226"/>
      <c r="H125" s="76">
        <f t="shared" si="4"/>
        <v>0</v>
      </c>
    </row>
    <row r="126" s="76" customFormat="1" hidden="1" spans="1:8">
      <c r="A126" s="222">
        <f t="shared" si="3"/>
        <v>7</v>
      </c>
      <c r="B126" s="223">
        <v>2011408</v>
      </c>
      <c r="C126" s="138" t="s">
        <v>650</v>
      </c>
      <c r="D126" s="227">
        <f>_xlfn.XLOOKUP(B126,表3!B:B,表3!D:D,0)</f>
        <v>0</v>
      </c>
      <c r="E126" s="139">
        <v>0</v>
      </c>
      <c r="F126" s="139">
        <v>0</v>
      </c>
      <c r="G126" s="226"/>
      <c r="H126" s="76">
        <f t="shared" si="4"/>
        <v>0</v>
      </c>
    </row>
    <row r="127" s="76" customFormat="1" hidden="1" spans="1:8">
      <c r="A127" s="222">
        <f t="shared" si="3"/>
        <v>7</v>
      </c>
      <c r="B127" s="223">
        <v>2011409</v>
      </c>
      <c r="C127" s="138" t="s">
        <v>651</v>
      </c>
      <c r="D127" s="227">
        <f>_xlfn.XLOOKUP(B127,表3!B:B,表3!D:D,0)</f>
        <v>0</v>
      </c>
      <c r="E127" s="139">
        <v>0</v>
      </c>
      <c r="F127" s="139">
        <v>0</v>
      </c>
      <c r="G127" s="226"/>
      <c r="H127" s="76">
        <f t="shared" si="4"/>
        <v>0</v>
      </c>
    </row>
    <row r="128" s="76" customFormat="1" hidden="1" spans="1:8">
      <c r="A128" s="222">
        <f t="shared" si="3"/>
        <v>7</v>
      </c>
      <c r="B128" s="223">
        <v>2011410</v>
      </c>
      <c r="C128" s="138" t="s">
        <v>652</v>
      </c>
      <c r="D128" s="227">
        <f>_xlfn.XLOOKUP(B128,表3!B:B,表3!D:D,0)</f>
        <v>0</v>
      </c>
      <c r="E128" s="139">
        <v>0</v>
      </c>
      <c r="F128" s="139">
        <v>0</v>
      </c>
      <c r="G128" s="226"/>
      <c r="H128" s="76">
        <f t="shared" si="4"/>
        <v>0</v>
      </c>
    </row>
    <row r="129" s="76" customFormat="1" hidden="1" spans="1:8">
      <c r="A129" s="222">
        <f t="shared" si="3"/>
        <v>7</v>
      </c>
      <c r="B129" s="223">
        <v>2011411</v>
      </c>
      <c r="C129" s="138" t="s">
        <v>653</v>
      </c>
      <c r="D129" s="227">
        <f>_xlfn.XLOOKUP(B129,表3!B:B,表3!D:D,0)</f>
        <v>0</v>
      </c>
      <c r="E129" s="139">
        <v>0</v>
      </c>
      <c r="F129" s="139">
        <v>0</v>
      </c>
      <c r="G129" s="226"/>
      <c r="H129" s="76">
        <f t="shared" si="4"/>
        <v>0</v>
      </c>
    </row>
    <row r="130" s="76" customFormat="1" hidden="1" spans="1:8">
      <c r="A130" s="222">
        <f t="shared" si="3"/>
        <v>7</v>
      </c>
      <c r="B130" s="223">
        <v>2011450</v>
      </c>
      <c r="C130" s="138" t="s">
        <v>587</v>
      </c>
      <c r="D130" s="227">
        <f>_xlfn.XLOOKUP(B130,表3!B:B,表3!D:D,0)</f>
        <v>0</v>
      </c>
      <c r="E130" s="139">
        <v>0</v>
      </c>
      <c r="F130" s="139">
        <v>0</v>
      </c>
      <c r="G130" s="226"/>
      <c r="H130" s="76">
        <f t="shared" si="4"/>
        <v>0</v>
      </c>
    </row>
    <row r="131" s="76" customFormat="1" spans="1:8">
      <c r="A131" s="222">
        <f t="shared" si="3"/>
        <v>7</v>
      </c>
      <c r="B131" s="223">
        <v>2011499</v>
      </c>
      <c r="C131" s="138" t="s">
        <v>654</v>
      </c>
      <c r="D131" s="227">
        <f>_xlfn.XLOOKUP(B131,表3!B:B,表3!D:D,0)</f>
        <v>0</v>
      </c>
      <c r="E131" s="139">
        <v>0</v>
      </c>
      <c r="F131" s="139">
        <v>10</v>
      </c>
      <c r="G131" s="226"/>
      <c r="H131" s="76">
        <f t="shared" si="4"/>
        <v>1</v>
      </c>
    </row>
    <row r="132" s="76" customFormat="1" spans="1:8">
      <c r="A132" s="222">
        <f t="shared" si="3"/>
        <v>5</v>
      </c>
      <c r="B132" s="223">
        <v>20123</v>
      </c>
      <c r="C132" s="140" t="s">
        <v>183</v>
      </c>
      <c r="D132" s="227">
        <f>_xlfn.XLOOKUP(B132,表3!B:B,表3!D:D,0)</f>
        <v>20</v>
      </c>
      <c r="E132" s="139">
        <f>SUM(E133:E138)</f>
        <v>20</v>
      </c>
      <c r="F132" s="139">
        <f>SUM(F133:F138)</f>
        <v>0</v>
      </c>
      <c r="G132" s="226"/>
      <c r="H132" s="76">
        <f t="shared" si="4"/>
        <v>1</v>
      </c>
    </row>
    <row r="133" s="76" customFormat="1" hidden="1" spans="1:8">
      <c r="A133" s="222">
        <f t="shared" ref="A133:A196" si="5">LEN(B133)</f>
        <v>7</v>
      </c>
      <c r="B133" s="223">
        <v>2012301</v>
      </c>
      <c r="C133" s="138" t="s">
        <v>579</v>
      </c>
      <c r="D133" s="227">
        <f>_xlfn.XLOOKUP(B133,表3!B:B,表3!D:D,0)</f>
        <v>0</v>
      </c>
      <c r="E133" s="139">
        <v>0</v>
      </c>
      <c r="F133" s="139">
        <v>0</v>
      </c>
      <c r="G133" s="226"/>
      <c r="H133" s="76">
        <f t="shared" si="4"/>
        <v>0</v>
      </c>
    </row>
    <row r="134" s="76" customFormat="1" hidden="1" spans="1:8">
      <c r="A134" s="222">
        <f t="shared" si="5"/>
        <v>7</v>
      </c>
      <c r="B134" s="223">
        <v>2012302</v>
      </c>
      <c r="C134" s="138" t="s">
        <v>339</v>
      </c>
      <c r="D134" s="227">
        <f>_xlfn.XLOOKUP(B134,表3!B:B,表3!D:D,0)</f>
        <v>0</v>
      </c>
      <c r="E134" s="139">
        <v>0</v>
      </c>
      <c r="F134" s="139">
        <v>0</v>
      </c>
      <c r="G134" s="226"/>
      <c r="H134" s="76">
        <f t="shared" si="4"/>
        <v>0</v>
      </c>
    </row>
    <row r="135" s="76" customFormat="1" hidden="1" spans="1:8">
      <c r="A135" s="222">
        <f t="shared" si="5"/>
        <v>7</v>
      </c>
      <c r="B135" s="223">
        <v>2012303</v>
      </c>
      <c r="C135" s="138" t="s">
        <v>580</v>
      </c>
      <c r="D135" s="227">
        <f>_xlfn.XLOOKUP(B135,表3!B:B,表3!D:D,0)</f>
        <v>0</v>
      </c>
      <c r="E135" s="139">
        <v>0</v>
      </c>
      <c r="F135" s="139">
        <v>0</v>
      </c>
      <c r="G135" s="226"/>
      <c r="H135" s="76">
        <f t="shared" si="4"/>
        <v>0</v>
      </c>
    </row>
    <row r="136" s="76" customFormat="1" spans="1:8">
      <c r="A136" s="222">
        <f t="shared" si="5"/>
        <v>7</v>
      </c>
      <c r="B136" s="223">
        <v>2012304</v>
      </c>
      <c r="C136" s="138" t="s">
        <v>184</v>
      </c>
      <c r="D136" s="227">
        <f>_xlfn.XLOOKUP(B136,表3!B:B,表3!D:D,0)</f>
        <v>20</v>
      </c>
      <c r="E136" s="139">
        <v>20</v>
      </c>
      <c r="F136" s="139">
        <v>0</v>
      </c>
      <c r="G136" s="226"/>
      <c r="H136" s="76">
        <f t="shared" si="4"/>
        <v>1</v>
      </c>
    </row>
    <row r="137" s="76" customFormat="1" hidden="1" spans="1:8">
      <c r="A137" s="222">
        <f t="shared" si="5"/>
        <v>7</v>
      </c>
      <c r="B137" s="223">
        <v>2012350</v>
      </c>
      <c r="C137" s="138" t="s">
        <v>587</v>
      </c>
      <c r="D137" s="227">
        <f>_xlfn.XLOOKUP(B137,表3!B:B,表3!D:D,0)</f>
        <v>0</v>
      </c>
      <c r="E137" s="139">
        <v>0</v>
      </c>
      <c r="F137" s="139">
        <v>0</v>
      </c>
      <c r="G137" s="226"/>
      <c r="H137" s="76">
        <f t="shared" si="4"/>
        <v>0</v>
      </c>
    </row>
    <row r="138" s="76" customFormat="1" hidden="1" spans="1:8">
      <c r="A138" s="222">
        <f t="shared" si="5"/>
        <v>7</v>
      </c>
      <c r="B138" s="223">
        <v>2012399</v>
      </c>
      <c r="C138" s="138" t="s">
        <v>655</v>
      </c>
      <c r="D138" s="227">
        <f>_xlfn.XLOOKUP(B138,表3!B:B,表3!D:D,0)</f>
        <v>0</v>
      </c>
      <c r="E138" s="139">
        <v>0</v>
      </c>
      <c r="F138" s="139">
        <v>0</v>
      </c>
      <c r="G138" s="226"/>
      <c r="H138" s="76">
        <f t="shared" si="4"/>
        <v>0</v>
      </c>
    </row>
    <row r="139" s="76" customFormat="1" hidden="1" spans="1:8">
      <c r="A139" s="222">
        <f t="shared" si="5"/>
        <v>5</v>
      </c>
      <c r="B139" s="223">
        <v>20125</v>
      </c>
      <c r="C139" s="140" t="s">
        <v>656</v>
      </c>
      <c r="D139" s="227">
        <f>_xlfn.XLOOKUP(B139,表3!B:B,表3!D:D,0)</f>
        <v>0</v>
      </c>
      <c r="E139" s="139">
        <f>SUM(E140:E146)</f>
        <v>0</v>
      </c>
      <c r="F139" s="139">
        <f>SUM(F140:F146)</f>
        <v>0</v>
      </c>
      <c r="G139" s="226"/>
      <c r="H139" s="76">
        <f t="shared" si="4"/>
        <v>0</v>
      </c>
    </row>
    <row r="140" s="76" customFormat="1" hidden="1" spans="1:8">
      <c r="A140" s="222">
        <f t="shared" si="5"/>
        <v>7</v>
      </c>
      <c r="B140" s="223">
        <v>2012501</v>
      </c>
      <c r="C140" s="138" t="s">
        <v>579</v>
      </c>
      <c r="D140" s="227">
        <f>_xlfn.XLOOKUP(B140,表3!B:B,表3!D:D,0)</f>
        <v>0</v>
      </c>
      <c r="E140" s="139">
        <v>0</v>
      </c>
      <c r="F140" s="139">
        <v>0</v>
      </c>
      <c r="G140" s="226"/>
      <c r="H140" s="76">
        <f t="shared" si="4"/>
        <v>0</v>
      </c>
    </row>
    <row r="141" s="76" customFormat="1" hidden="1" spans="1:8">
      <c r="A141" s="222">
        <f t="shared" si="5"/>
        <v>7</v>
      </c>
      <c r="B141" s="223">
        <v>2012502</v>
      </c>
      <c r="C141" s="138" t="s">
        <v>339</v>
      </c>
      <c r="D141" s="227">
        <f>_xlfn.XLOOKUP(B141,表3!B:B,表3!D:D,0)</f>
        <v>0</v>
      </c>
      <c r="E141" s="139">
        <v>0</v>
      </c>
      <c r="F141" s="139">
        <v>0</v>
      </c>
      <c r="G141" s="226"/>
      <c r="H141" s="76">
        <f t="shared" ref="H141:H204" si="6">IF(AND(D141=0,E141=0,F141=0),0,1)</f>
        <v>0</v>
      </c>
    </row>
    <row r="142" s="76" customFormat="1" hidden="1" spans="1:8">
      <c r="A142" s="222">
        <f t="shared" si="5"/>
        <v>7</v>
      </c>
      <c r="B142" s="223">
        <v>2012503</v>
      </c>
      <c r="C142" s="138" t="s">
        <v>580</v>
      </c>
      <c r="D142" s="227">
        <f>_xlfn.XLOOKUP(B142,表3!B:B,表3!D:D,0)</f>
        <v>0</v>
      </c>
      <c r="E142" s="139">
        <v>0</v>
      </c>
      <c r="F142" s="139">
        <v>0</v>
      </c>
      <c r="G142" s="226"/>
      <c r="H142" s="76">
        <f t="shared" si="6"/>
        <v>0</v>
      </c>
    </row>
    <row r="143" s="76" customFormat="1" hidden="1" spans="1:8">
      <c r="A143" s="222">
        <f t="shared" si="5"/>
        <v>7</v>
      </c>
      <c r="B143" s="223">
        <v>2012504</v>
      </c>
      <c r="C143" s="138" t="s">
        <v>657</v>
      </c>
      <c r="D143" s="227">
        <f>_xlfn.XLOOKUP(B143,表3!B:B,表3!D:D,0)</f>
        <v>0</v>
      </c>
      <c r="E143" s="139">
        <v>0</v>
      </c>
      <c r="F143" s="139">
        <v>0</v>
      </c>
      <c r="G143" s="226"/>
      <c r="H143" s="76">
        <f t="shared" si="6"/>
        <v>0</v>
      </c>
    </row>
    <row r="144" s="76" customFormat="1" hidden="1" spans="1:8">
      <c r="A144" s="222">
        <f t="shared" si="5"/>
        <v>7</v>
      </c>
      <c r="B144" s="223">
        <v>2012505</v>
      </c>
      <c r="C144" s="138" t="s">
        <v>658</v>
      </c>
      <c r="D144" s="227">
        <f>_xlfn.XLOOKUP(B144,表3!B:B,表3!D:D,0)</f>
        <v>0</v>
      </c>
      <c r="E144" s="139">
        <v>0</v>
      </c>
      <c r="F144" s="139">
        <v>0</v>
      </c>
      <c r="G144" s="226"/>
      <c r="H144" s="76">
        <f t="shared" si="6"/>
        <v>0</v>
      </c>
    </row>
    <row r="145" s="76" customFormat="1" hidden="1" spans="1:8">
      <c r="A145" s="222">
        <f t="shared" si="5"/>
        <v>7</v>
      </c>
      <c r="B145" s="223">
        <v>2012550</v>
      </c>
      <c r="C145" s="138" t="s">
        <v>587</v>
      </c>
      <c r="D145" s="227">
        <f>_xlfn.XLOOKUP(B145,表3!B:B,表3!D:D,0)</f>
        <v>0</v>
      </c>
      <c r="E145" s="139">
        <v>0</v>
      </c>
      <c r="F145" s="139">
        <v>0</v>
      </c>
      <c r="G145" s="226"/>
      <c r="H145" s="76">
        <f t="shared" si="6"/>
        <v>0</v>
      </c>
    </row>
    <row r="146" s="76" customFormat="1" hidden="1" spans="1:8">
      <c r="A146" s="222">
        <f t="shared" si="5"/>
        <v>7</v>
      </c>
      <c r="B146" s="223">
        <v>2012599</v>
      </c>
      <c r="C146" s="138" t="s">
        <v>659</v>
      </c>
      <c r="D146" s="227">
        <f>_xlfn.XLOOKUP(B146,表3!B:B,表3!D:D,0)</f>
        <v>0</v>
      </c>
      <c r="E146" s="139">
        <v>0</v>
      </c>
      <c r="F146" s="139">
        <v>0</v>
      </c>
      <c r="G146" s="226"/>
      <c r="H146" s="76">
        <f t="shared" si="6"/>
        <v>0</v>
      </c>
    </row>
    <row r="147" s="76" customFormat="1" spans="1:8">
      <c r="A147" s="222">
        <f t="shared" si="5"/>
        <v>5</v>
      </c>
      <c r="B147" s="223">
        <v>20126</v>
      </c>
      <c r="C147" s="140" t="s">
        <v>660</v>
      </c>
      <c r="D147" s="227">
        <f>_xlfn.XLOOKUP(B147,表3!B:B,表3!D:D,0)</f>
        <v>208.68</v>
      </c>
      <c r="E147" s="139">
        <f>SUM(E148:E152)</f>
        <v>208.68</v>
      </c>
      <c r="F147" s="139">
        <f>SUM(F148:F152)</f>
        <v>181</v>
      </c>
      <c r="G147" s="226"/>
      <c r="H147" s="76">
        <f t="shared" si="6"/>
        <v>1</v>
      </c>
    </row>
    <row r="148" s="76" customFormat="1" spans="1:8">
      <c r="A148" s="222">
        <f t="shared" si="5"/>
        <v>7</v>
      </c>
      <c r="B148" s="223">
        <v>2012601</v>
      </c>
      <c r="C148" s="138" t="s">
        <v>579</v>
      </c>
      <c r="D148" s="227">
        <f>_xlfn.XLOOKUP(B148,表3!B:B,表3!D:D,0)</f>
        <v>102.28</v>
      </c>
      <c r="E148" s="139">
        <v>102.28</v>
      </c>
      <c r="F148" s="139">
        <v>137</v>
      </c>
      <c r="G148" s="226"/>
      <c r="H148" s="76">
        <f t="shared" si="6"/>
        <v>1</v>
      </c>
    </row>
    <row r="149" s="76" customFormat="1" spans="1:8">
      <c r="A149" s="222">
        <f t="shared" si="5"/>
        <v>7</v>
      </c>
      <c r="B149" s="223">
        <v>2012602</v>
      </c>
      <c r="C149" s="138" t="s">
        <v>339</v>
      </c>
      <c r="D149" s="227">
        <f>_xlfn.XLOOKUP(B149,表3!B:B,表3!D:D,0)</f>
        <v>56.4</v>
      </c>
      <c r="E149" s="139">
        <v>56.4</v>
      </c>
      <c r="F149" s="139">
        <v>9</v>
      </c>
      <c r="G149" s="226"/>
      <c r="H149" s="76">
        <f t="shared" si="6"/>
        <v>1</v>
      </c>
    </row>
    <row r="150" s="76" customFormat="1" hidden="1" spans="1:8">
      <c r="A150" s="222">
        <f t="shared" si="5"/>
        <v>7</v>
      </c>
      <c r="B150" s="223">
        <v>2012603</v>
      </c>
      <c r="C150" s="138" t="s">
        <v>580</v>
      </c>
      <c r="D150" s="227">
        <f>_xlfn.XLOOKUP(B150,表3!B:B,表3!D:D,0)</f>
        <v>0</v>
      </c>
      <c r="E150" s="139">
        <v>0</v>
      </c>
      <c r="F150" s="139">
        <v>0</v>
      </c>
      <c r="G150" s="226"/>
      <c r="H150" s="76">
        <f t="shared" si="6"/>
        <v>0</v>
      </c>
    </row>
    <row r="151" s="76" customFormat="1" spans="1:8">
      <c r="A151" s="222">
        <f t="shared" si="5"/>
        <v>7</v>
      </c>
      <c r="B151" s="223">
        <v>2012604</v>
      </c>
      <c r="C151" s="138" t="s">
        <v>661</v>
      </c>
      <c r="D151" s="227">
        <f>_xlfn.XLOOKUP(B151,表3!B:B,表3!D:D,0)</f>
        <v>50</v>
      </c>
      <c r="E151" s="139">
        <v>50</v>
      </c>
      <c r="F151" s="139">
        <v>35</v>
      </c>
      <c r="G151" s="226"/>
      <c r="H151" s="76">
        <f t="shared" si="6"/>
        <v>1</v>
      </c>
    </row>
    <row r="152" s="76" customFormat="1" hidden="1" spans="1:8">
      <c r="A152" s="222">
        <f t="shared" si="5"/>
        <v>7</v>
      </c>
      <c r="B152" s="223">
        <v>2012699</v>
      </c>
      <c r="C152" s="138" t="s">
        <v>662</v>
      </c>
      <c r="D152" s="227">
        <f>_xlfn.XLOOKUP(B152,表3!B:B,表3!D:D,0)</f>
        <v>0</v>
      </c>
      <c r="E152" s="139">
        <v>0</v>
      </c>
      <c r="F152" s="139">
        <v>0</v>
      </c>
      <c r="G152" s="226"/>
      <c r="H152" s="76">
        <f t="shared" si="6"/>
        <v>0</v>
      </c>
    </row>
    <row r="153" s="76" customFormat="1" spans="1:8">
      <c r="A153" s="222">
        <f t="shared" si="5"/>
        <v>5</v>
      </c>
      <c r="B153" s="223">
        <v>20128</v>
      </c>
      <c r="C153" s="140" t="s">
        <v>663</v>
      </c>
      <c r="D153" s="227">
        <f>_xlfn.XLOOKUP(B153,表3!B:B,表3!D:D,0)</f>
        <v>116.32</v>
      </c>
      <c r="E153" s="139">
        <f>SUM(E154:E159)</f>
        <v>116.32</v>
      </c>
      <c r="F153" s="139">
        <f>SUM(F154:F159)</f>
        <v>105</v>
      </c>
      <c r="G153" s="226"/>
      <c r="H153" s="76">
        <f t="shared" si="6"/>
        <v>1</v>
      </c>
    </row>
    <row r="154" s="76" customFormat="1" spans="1:8">
      <c r="A154" s="222">
        <f t="shared" si="5"/>
        <v>7</v>
      </c>
      <c r="B154" s="223">
        <v>2012801</v>
      </c>
      <c r="C154" s="138" t="s">
        <v>579</v>
      </c>
      <c r="D154" s="227">
        <f>_xlfn.XLOOKUP(B154,表3!B:B,表3!D:D,0)</f>
        <v>94.52</v>
      </c>
      <c r="E154" s="139">
        <v>94.52</v>
      </c>
      <c r="F154" s="139">
        <v>103</v>
      </c>
      <c r="G154" s="226"/>
      <c r="H154" s="76">
        <f t="shared" si="6"/>
        <v>1</v>
      </c>
    </row>
    <row r="155" s="76" customFormat="1" spans="1:8">
      <c r="A155" s="222">
        <f t="shared" si="5"/>
        <v>7</v>
      </c>
      <c r="B155" s="223">
        <v>2012802</v>
      </c>
      <c r="C155" s="138" t="s">
        <v>339</v>
      </c>
      <c r="D155" s="227">
        <f>_xlfn.XLOOKUP(B155,表3!B:B,表3!D:D,0)</f>
        <v>21.8</v>
      </c>
      <c r="E155" s="139">
        <v>21.8</v>
      </c>
      <c r="F155" s="139">
        <v>2</v>
      </c>
      <c r="G155" s="226"/>
      <c r="H155" s="76">
        <f t="shared" si="6"/>
        <v>1</v>
      </c>
    </row>
    <row r="156" s="76" customFormat="1" hidden="1" spans="1:8">
      <c r="A156" s="222">
        <f t="shared" si="5"/>
        <v>7</v>
      </c>
      <c r="B156" s="223">
        <v>2012803</v>
      </c>
      <c r="C156" s="138" t="s">
        <v>580</v>
      </c>
      <c r="D156" s="227">
        <f>_xlfn.XLOOKUP(B156,表3!B:B,表3!D:D,0)</f>
        <v>0</v>
      </c>
      <c r="E156" s="139">
        <v>0</v>
      </c>
      <c r="F156" s="139">
        <v>0</v>
      </c>
      <c r="G156" s="226"/>
      <c r="H156" s="76">
        <f t="shared" si="6"/>
        <v>0</v>
      </c>
    </row>
    <row r="157" s="76" customFormat="1" hidden="1" spans="1:8">
      <c r="A157" s="222">
        <f t="shared" si="5"/>
        <v>7</v>
      </c>
      <c r="B157" s="223">
        <v>2012804</v>
      </c>
      <c r="C157" s="138" t="s">
        <v>592</v>
      </c>
      <c r="D157" s="227">
        <f>_xlfn.XLOOKUP(B157,表3!B:B,表3!D:D,0)</f>
        <v>0</v>
      </c>
      <c r="E157" s="139">
        <v>0</v>
      </c>
      <c r="F157" s="139">
        <v>0</v>
      </c>
      <c r="G157" s="226"/>
      <c r="H157" s="76">
        <f t="shared" si="6"/>
        <v>0</v>
      </c>
    </row>
    <row r="158" s="76" customFormat="1" hidden="1" spans="1:8">
      <c r="A158" s="222">
        <f t="shared" si="5"/>
        <v>7</v>
      </c>
      <c r="B158" s="223">
        <v>2012850</v>
      </c>
      <c r="C158" s="138" t="s">
        <v>587</v>
      </c>
      <c r="D158" s="227">
        <f>_xlfn.XLOOKUP(B158,表3!B:B,表3!D:D,0)</f>
        <v>0</v>
      </c>
      <c r="E158" s="139">
        <v>0</v>
      </c>
      <c r="F158" s="139">
        <v>0</v>
      </c>
      <c r="G158" s="226"/>
      <c r="H158" s="76">
        <f t="shared" si="6"/>
        <v>0</v>
      </c>
    </row>
    <row r="159" s="76" customFormat="1" hidden="1" spans="1:8">
      <c r="A159" s="222">
        <f t="shared" si="5"/>
        <v>7</v>
      </c>
      <c r="B159" s="223">
        <v>2012899</v>
      </c>
      <c r="C159" s="138" t="s">
        <v>664</v>
      </c>
      <c r="D159" s="227">
        <f>_xlfn.XLOOKUP(B159,表3!B:B,表3!D:D,0)</f>
        <v>0</v>
      </c>
      <c r="E159" s="139">
        <v>0</v>
      </c>
      <c r="F159" s="139">
        <v>0</v>
      </c>
      <c r="G159" s="226"/>
      <c r="H159" s="76">
        <f t="shared" si="6"/>
        <v>0</v>
      </c>
    </row>
    <row r="160" s="76" customFormat="1" spans="1:8">
      <c r="A160" s="222">
        <f t="shared" si="5"/>
        <v>5</v>
      </c>
      <c r="B160" s="223">
        <v>20129</v>
      </c>
      <c r="C160" s="140" t="s">
        <v>665</v>
      </c>
      <c r="D160" s="227">
        <f>_xlfn.XLOOKUP(B160,表3!B:B,表3!D:D,0)</f>
        <v>331</v>
      </c>
      <c r="E160" s="139">
        <f>SUM(E161:E166)</f>
        <v>331</v>
      </c>
      <c r="F160" s="139">
        <f>SUM(F161:F166)</f>
        <v>677</v>
      </c>
      <c r="G160" s="226"/>
      <c r="H160" s="76">
        <f t="shared" si="6"/>
        <v>1</v>
      </c>
    </row>
    <row r="161" s="76" customFormat="1" spans="1:8">
      <c r="A161" s="222">
        <f t="shared" si="5"/>
        <v>7</v>
      </c>
      <c r="B161" s="223">
        <v>2012901</v>
      </c>
      <c r="C161" s="138" t="s">
        <v>579</v>
      </c>
      <c r="D161" s="227">
        <f>_xlfn.XLOOKUP(B161,表3!B:B,表3!D:D,0)</f>
        <v>285.4</v>
      </c>
      <c r="E161" s="139">
        <v>285.4</v>
      </c>
      <c r="F161" s="139">
        <v>375</v>
      </c>
      <c r="G161" s="226"/>
      <c r="H161" s="76">
        <f t="shared" si="6"/>
        <v>1</v>
      </c>
    </row>
    <row r="162" s="76" customFormat="1" spans="1:8">
      <c r="A162" s="222">
        <f t="shared" si="5"/>
        <v>7</v>
      </c>
      <c r="B162" s="223">
        <v>2012902</v>
      </c>
      <c r="C162" s="138" t="s">
        <v>339</v>
      </c>
      <c r="D162" s="227">
        <f>_xlfn.XLOOKUP(B162,表3!B:B,表3!D:D,0)</f>
        <v>0</v>
      </c>
      <c r="E162" s="139">
        <v>0</v>
      </c>
      <c r="F162" s="139">
        <v>2</v>
      </c>
      <c r="G162" s="226"/>
      <c r="H162" s="76">
        <f t="shared" si="6"/>
        <v>1</v>
      </c>
    </row>
    <row r="163" s="76" customFormat="1" hidden="1" spans="1:8">
      <c r="A163" s="222">
        <f t="shared" si="5"/>
        <v>7</v>
      </c>
      <c r="B163" s="223">
        <v>2012903</v>
      </c>
      <c r="C163" s="138" t="s">
        <v>580</v>
      </c>
      <c r="D163" s="227">
        <f>_xlfn.XLOOKUP(B163,表3!B:B,表3!D:D,0)</f>
        <v>0</v>
      </c>
      <c r="E163" s="139">
        <v>0</v>
      </c>
      <c r="F163" s="139">
        <v>0</v>
      </c>
      <c r="G163" s="226"/>
      <c r="H163" s="76">
        <f t="shared" si="6"/>
        <v>0</v>
      </c>
    </row>
    <row r="164" s="76" customFormat="1" spans="1:8">
      <c r="A164" s="222">
        <f t="shared" si="5"/>
        <v>7</v>
      </c>
      <c r="B164" s="223">
        <v>2012906</v>
      </c>
      <c r="C164" s="138" t="s">
        <v>666</v>
      </c>
      <c r="D164" s="227">
        <f>_xlfn.XLOOKUP(B164,表3!B:B,表3!D:D,0)</f>
        <v>0</v>
      </c>
      <c r="E164" s="139">
        <v>0</v>
      </c>
      <c r="F164" s="139">
        <v>300</v>
      </c>
      <c r="G164" s="226"/>
      <c r="H164" s="76">
        <f t="shared" si="6"/>
        <v>1</v>
      </c>
    </row>
    <row r="165" s="76" customFormat="1" hidden="1" spans="1:8">
      <c r="A165" s="222">
        <f t="shared" si="5"/>
        <v>7</v>
      </c>
      <c r="B165" s="223">
        <v>2012950</v>
      </c>
      <c r="C165" s="138" t="s">
        <v>587</v>
      </c>
      <c r="D165" s="227">
        <f>_xlfn.XLOOKUP(B165,表3!B:B,表3!D:D,0)</f>
        <v>0</v>
      </c>
      <c r="E165" s="139">
        <v>0</v>
      </c>
      <c r="F165" s="139">
        <v>0</v>
      </c>
      <c r="G165" s="226"/>
      <c r="H165" s="76">
        <f t="shared" si="6"/>
        <v>0</v>
      </c>
    </row>
    <row r="166" s="76" customFormat="1" spans="1:8">
      <c r="A166" s="222">
        <f t="shared" si="5"/>
        <v>7</v>
      </c>
      <c r="B166" s="223">
        <v>2012999</v>
      </c>
      <c r="C166" s="138" t="s">
        <v>667</v>
      </c>
      <c r="D166" s="227">
        <f>_xlfn.XLOOKUP(B166,表3!B:B,表3!D:D,0)</f>
        <v>45.6</v>
      </c>
      <c r="E166" s="139">
        <v>45.6</v>
      </c>
      <c r="F166" s="139">
        <v>0</v>
      </c>
      <c r="G166" s="226"/>
      <c r="H166" s="76">
        <f t="shared" si="6"/>
        <v>1</v>
      </c>
    </row>
    <row r="167" s="76" customFormat="1" spans="1:8">
      <c r="A167" s="222">
        <f t="shared" si="5"/>
        <v>5</v>
      </c>
      <c r="B167" s="223">
        <v>20131</v>
      </c>
      <c r="C167" s="140" t="s">
        <v>668</v>
      </c>
      <c r="D167" s="227">
        <f>_xlfn.XLOOKUP(B167,表3!B:B,表3!D:D,0)</f>
        <v>2212.78</v>
      </c>
      <c r="E167" s="139">
        <f>SUM(E168:E173)</f>
        <v>2212.78</v>
      </c>
      <c r="F167" s="139">
        <f>SUM(F168:F173)</f>
        <v>2198</v>
      </c>
      <c r="G167" s="226"/>
      <c r="H167" s="76">
        <f t="shared" si="6"/>
        <v>1</v>
      </c>
    </row>
    <row r="168" s="76" customFormat="1" spans="1:8">
      <c r="A168" s="222">
        <f t="shared" si="5"/>
        <v>7</v>
      </c>
      <c r="B168" s="223">
        <v>2013101</v>
      </c>
      <c r="C168" s="138" t="s">
        <v>579</v>
      </c>
      <c r="D168" s="227">
        <f>_xlfn.XLOOKUP(B168,表3!B:B,表3!D:D,0)</f>
        <v>1124.69</v>
      </c>
      <c r="E168" s="139">
        <v>1124.69</v>
      </c>
      <c r="F168" s="139">
        <v>1552</v>
      </c>
      <c r="G168" s="226"/>
      <c r="H168" s="76">
        <f t="shared" si="6"/>
        <v>1</v>
      </c>
    </row>
    <row r="169" s="76" customFormat="1" spans="1:8">
      <c r="A169" s="222">
        <f t="shared" si="5"/>
        <v>7</v>
      </c>
      <c r="B169" s="223">
        <v>2013102</v>
      </c>
      <c r="C169" s="138" t="s">
        <v>339</v>
      </c>
      <c r="D169" s="227">
        <f>_xlfn.XLOOKUP(B169,表3!B:B,表3!D:D,0)</f>
        <v>1088.09</v>
      </c>
      <c r="E169" s="139">
        <v>1088.09</v>
      </c>
      <c r="F169" s="139">
        <v>622</v>
      </c>
      <c r="G169" s="226"/>
      <c r="H169" s="76">
        <f t="shared" si="6"/>
        <v>1</v>
      </c>
    </row>
    <row r="170" s="76" customFormat="1" hidden="1" spans="1:8">
      <c r="A170" s="222">
        <f t="shared" si="5"/>
        <v>7</v>
      </c>
      <c r="B170" s="223">
        <v>2013103</v>
      </c>
      <c r="C170" s="138" t="s">
        <v>580</v>
      </c>
      <c r="D170" s="227">
        <f>_xlfn.XLOOKUP(B170,表3!B:B,表3!D:D,0)</f>
        <v>0</v>
      </c>
      <c r="E170" s="139">
        <v>0</v>
      </c>
      <c r="F170" s="139">
        <v>0</v>
      </c>
      <c r="G170" s="226"/>
      <c r="H170" s="76">
        <f t="shared" si="6"/>
        <v>0</v>
      </c>
    </row>
    <row r="171" s="76" customFormat="1" hidden="1" spans="1:8">
      <c r="A171" s="222">
        <f t="shared" si="5"/>
        <v>7</v>
      </c>
      <c r="B171" s="223">
        <v>2013105</v>
      </c>
      <c r="C171" s="138" t="s">
        <v>669</v>
      </c>
      <c r="D171" s="227">
        <f>_xlfn.XLOOKUP(B171,表3!B:B,表3!D:D,0)</f>
        <v>0</v>
      </c>
      <c r="E171" s="139">
        <v>0</v>
      </c>
      <c r="F171" s="139">
        <v>0</v>
      </c>
      <c r="G171" s="226"/>
      <c r="H171" s="76">
        <f t="shared" si="6"/>
        <v>0</v>
      </c>
    </row>
    <row r="172" s="76" customFormat="1" hidden="1" spans="1:8">
      <c r="A172" s="222">
        <f t="shared" si="5"/>
        <v>7</v>
      </c>
      <c r="B172" s="223">
        <v>2013150</v>
      </c>
      <c r="C172" s="138" t="s">
        <v>587</v>
      </c>
      <c r="D172" s="227">
        <f>_xlfn.XLOOKUP(B172,表3!B:B,表3!D:D,0)</f>
        <v>0</v>
      </c>
      <c r="E172" s="139">
        <v>0</v>
      </c>
      <c r="F172" s="139">
        <v>0</v>
      </c>
      <c r="G172" s="226"/>
      <c r="H172" s="76">
        <f t="shared" si="6"/>
        <v>0</v>
      </c>
    </row>
    <row r="173" s="76" customFormat="1" spans="1:8">
      <c r="A173" s="222">
        <f t="shared" si="5"/>
        <v>7</v>
      </c>
      <c r="B173" s="223">
        <v>2013199</v>
      </c>
      <c r="C173" s="138" t="s">
        <v>670</v>
      </c>
      <c r="D173" s="227">
        <f>_xlfn.XLOOKUP(B173,表3!B:B,表3!D:D,0)</f>
        <v>0</v>
      </c>
      <c r="E173" s="139">
        <v>0</v>
      </c>
      <c r="F173" s="139">
        <v>24</v>
      </c>
      <c r="G173" s="226"/>
      <c r="H173" s="76">
        <f t="shared" si="6"/>
        <v>1</v>
      </c>
    </row>
    <row r="174" s="76" customFormat="1" spans="1:8">
      <c r="A174" s="222">
        <f t="shared" si="5"/>
        <v>5</v>
      </c>
      <c r="B174" s="223">
        <v>20132</v>
      </c>
      <c r="C174" s="140" t="s">
        <v>671</v>
      </c>
      <c r="D174" s="227">
        <f>_xlfn.XLOOKUP(B174,表3!B:B,表3!D:D,0)</f>
        <v>1503.52</v>
      </c>
      <c r="E174" s="139">
        <f>SUM(E175:E180)</f>
        <v>1503.52</v>
      </c>
      <c r="F174" s="139">
        <f>SUM(F175:F180)</f>
        <v>1343</v>
      </c>
      <c r="G174" s="226"/>
      <c r="H174" s="76">
        <f t="shared" si="6"/>
        <v>1</v>
      </c>
    </row>
    <row r="175" s="76" customFormat="1" spans="1:8">
      <c r="A175" s="222">
        <f t="shared" si="5"/>
        <v>7</v>
      </c>
      <c r="B175" s="223">
        <v>2013201</v>
      </c>
      <c r="C175" s="138" t="s">
        <v>579</v>
      </c>
      <c r="D175" s="227">
        <f>_xlfn.XLOOKUP(B175,表3!B:B,表3!D:D,0)</f>
        <v>741.47</v>
      </c>
      <c r="E175" s="139">
        <v>741.47</v>
      </c>
      <c r="F175" s="139">
        <v>657</v>
      </c>
      <c r="G175" s="226"/>
      <c r="H175" s="76">
        <f t="shared" si="6"/>
        <v>1</v>
      </c>
    </row>
    <row r="176" s="76" customFormat="1" spans="1:8">
      <c r="A176" s="222">
        <f t="shared" si="5"/>
        <v>7</v>
      </c>
      <c r="B176" s="223">
        <v>2013202</v>
      </c>
      <c r="C176" s="138" t="s">
        <v>339</v>
      </c>
      <c r="D176" s="227">
        <f>_xlfn.XLOOKUP(B176,表3!B:B,表3!D:D,0)</f>
        <v>762.05</v>
      </c>
      <c r="E176" s="139">
        <v>762.05</v>
      </c>
      <c r="F176" s="139">
        <v>349</v>
      </c>
      <c r="G176" s="226"/>
      <c r="H176" s="76">
        <f t="shared" si="6"/>
        <v>1</v>
      </c>
    </row>
    <row r="177" s="76" customFormat="1" hidden="1" spans="1:8">
      <c r="A177" s="222">
        <f t="shared" si="5"/>
        <v>7</v>
      </c>
      <c r="B177" s="223">
        <v>2013203</v>
      </c>
      <c r="C177" s="138" t="s">
        <v>580</v>
      </c>
      <c r="D177" s="227">
        <f>_xlfn.XLOOKUP(B177,表3!B:B,表3!D:D,0)</f>
        <v>0</v>
      </c>
      <c r="E177" s="139">
        <v>0</v>
      </c>
      <c r="F177" s="139">
        <v>0</v>
      </c>
      <c r="G177" s="226"/>
      <c r="H177" s="76">
        <f t="shared" si="6"/>
        <v>0</v>
      </c>
    </row>
    <row r="178" s="76" customFormat="1" hidden="1" spans="1:8">
      <c r="A178" s="222">
        <f t="shared" si="5"/>
        <v>7</v>
      </c>
      <c r="B178" s="223">
        <v>2013204</v>
      </c>
      <c r="C178" s="138" t="s">
        <v>672</v>
      </c>
      <c r="D178" s="227">
        <f>_xlfn.XLOOKUP(B178,表3!B:B,表3!D:D,0)</f>
        <v>0</v>
      </c>
      <c r="E178" s="139">
        <v>0</v>
      </c>
      <c r="F178" s="139">
        <v>0</v>
      </c>
      <c r="G178" s="226"/>
      <c r="H178" s="76">
        <f t="shared" si="6"/>
        <v>0</v>
      </c>
    </row>
    <row r="179" s="76" customFormat="1" hidden="1" spans="1:8">
      <c r="A179" s="222">
        <f t="shared" si="5"/>
        <v>7</v>
      </c>
      <c r="B179" s="223">
        <v>2013250</v>
      </c>
      <c r="C179" s="138" t="s">
        <v>587</v>
      </c>
      <c r="D179" s="227">
        <f>_xlfn.XLOOKUP(B179,表3!B:B,表3!D:D,0)</f>
        <v>0</v>
      </c>
      <c r="E179" s="139">
        <v>0</v>
      </c>
      <c r="F179" s="139">
        <v>0</v>
      </c>
      <c r="G179" s="226"/>
      <c r="H179" s="76">
        <f t="shared" si="6"/>
        <v>0</v>
      </c>
    </row>
    <row r="180" s="76" customFormat="1" spans="1:8">
      <c r="A180" s="222">
        <f t="shared" si="5"/>
        <v>7</v>
      </c>
      <c r="B180" s="223">
        <v>2013299</v>
      </c>
      <c r="C180" s="138" t="s">
        <v>673</v>
      </c>
      <c r="D180" s="227">
        <f>_xlfn.XLOOKUP(B180,表3!B:B,表3!D:D,0)</f>
        <v>0</v>
      </c>
      <c r="E180" s="139">
        <v>0</v>
      </c>
      <c r="F180" s="139">
        <v>337</v>
      </c>
      <c r="G180" s="226"/>
      <c r="H180" s="76">
        <f t="shared" si="6"/>
        <v>1</v>
      </c>
    </row>
    <row r="181" s="76" customFormat="1" spans="1:8">
      <c r="A181" s="222">
        <f t="shared" si="5"/>
        <v>5</v>
      </c>
      <c r="B181" s="223">
        <v>20133</v>
      </c>
      <c r="C181" s="140" t="s">
        <v>674</v>
      </c>
      <c r="D181" s="227">
        <f>_xlfn.XLOOKUP(B181,表3!B:B,表3!D:D,0)</f>
        <v>529.69</v>
      </c>
      <c r="E181" s="139">
        <f>SUM(E182:E187)</f>
        <v>529.69</v>
      </c>
      <c r="F181" s="139">
        <f>SUM(F182:F187)</f>
        <v>594</v>
      </c>
      <c r="G181" s="226"/>
      <c r="H181" s="76">
        <f t="shared" si="6"/>
        <v>1</v>
      </c>
    </row>
    <row r="182" s="76" customFormat="1" spans="1:8">
      <c r="A182" s="222">
        <f t="shared" si="5"/>
        <v>7</v>
      </c>
      <c r="B182" s="223">
        <v>2013301</v>
      </c>
      <c r="C182" s="138" t="s">
        <v>579</v>
      </c>
      <c r="D182" s="227">
        <f>_xlfn.XLOOKUP(B182,表3!B:B,表3!D:D,0)</f>
        <v>242.69</v>
      </c>
      <c r="E182" s="139">
        <v>242.69</v>
      </c>
      <c r="F182" s="139">
        <v>244</v>
      </c>
      <c r="G182" s="226"/>
      <c r="H182" s="76">
        <f t="shared" si="6"/>
        <v>1</v>
      </c>
    </row>
    <row r="183" s="76" customFormat="1" spans="1:8">
      <c r="A183" s="222">
        <f t="shared" si="5"/>
        <v>7</v>
      </c>
      <c r="B183" s="223">
        <v>2013302</v>
      </c>
      <c r="C183" s="138" t="s">
        <v>339</v>
      </c>
      <c r="D183" s="227">
        <f>_xlfn.XLOOKUP(B183,表3!B:B,表3!D:D,0)</f>
        <v>287</v>
      </c>
      <c r="E183" s="139">
        <v>287</v>
      </c>
      <c r="F183" s="139">
        <v>350</v>
      </c>
      <c r="G183" s="226"/>
      <c r="H183" s="76">
        <f t="shared" si="6"/>
        <v>1</v>
      </c>
    </row>
    <row r="184" s="76" customFormat="1" hidden="1" spans="1:8">
      <c r="A184" s="222">
        <f t="shared" si="5"/>
        <v>7</v>
      </c>
      <c r="B184" s="223">
        <v>2013303</v>
      </c>
      <c r="C184" s="138" t="s">
        <v>580</v>
      </c>
      <c r="D184" s="227">
        <f>_xlfn.XLOOKUP(B184,表3!B:B,表3!D:D,0)</f>
        <v>0</v>
      </c>
      <c r="E184" s="139">
        <v>0</v>
      </c>
      <c r="F184" s="139">
        <v>0</v>
      </c>
      <c r="G184" s="226"/>
      <c r="H184" s="76">
        <f t="shared" si="6"/>
        <v>0</v>
      </c>
    </row>
    <row r="185" s="76" customFormat="1" hidden="1" spans="1:8">
      <c r="A185" s="222">
        <f t="shared" si="5"/>
        <v>7</v>
      </c>
      <c r="B185" s="223">
        <v>2013304</v>
      </c>
      <c r="C185" s="138" t="s">
        <v>675</v>
      </c>
      <c r="D185" s="227">
        <f>_xlfn.XLOOKUP(B185,表3!B:B,表3!D:D,0)</f>
        <v>0</v>
      </c>
      <c r="E185" s="139">
        <v>0</v>
      </c>
      <c r="F185" s="139">
        <v>0</v>
      </c>
      <c r="G185" s="226"/>
      <c r="H185" s="76">
        <f t="shared" si="6"/>
        <v>0</v>
      </c>
    </row>
    <row r="186" s="76" customFormat="1" hidden="1" spans="1:8">
      <c r="A186" s="222">
        <f t="shared" si="5"/>
        <v>7</v>
      </c>
      <c r="B186" s="223">
        <v>2013350</v>
      </c>
      <c r="C186" s="138" t="s">
        <v>587</v>
      </c>
      <c r="D186" s="227">
        <f>_xlfn.XLOOKUP(B186,表3!B:B,表3!D:D,0)</f>
        <v>0</v>
      </c>
      <c r="E186" s="139">
        <v>0</v>
      </c>
      <c r="F186" s="139">
        <v>0</v>
      </c>
      <c r="G186" s="226"/>
      <c r="H186" s="76">
        <f t="shared" si="6"/>
        <v>0</v>
      </c>
    </row>
    <row r="187" s="76" customFormat="1" hidden="1" spans="1:8">
      <c r="A187" s="222">
        <f t="shared" si="5"/>
        <v>7</v>
      </c>
      <c r="B187" s="223">
        <v>2013399</v>
      </c>
      <c r="C187" s="138" t="s">
        <v>676</v>
      </c>
      <c r="D187" s="227">
        <f>_xlfn.XLOOKUP(B187,表3!B:B,表3!D:D,0)</f>
        <v>0</v>
      </c>
      <c r="E187" s="139">
        <v>0</v>
      </c>
      <c r="F187" s="139">
        <v>0</v>
      </c>
      <c r="G187" s="226"/>
      <c r="H187" s="76">
        <f t="shared" si="6"/>
        <v>0</v>
      </c>
    </row>
    <row r="188" s="76" customFormat="1" spans="1:8">
      <c r="A188" s="222">
        <f t="shared" si="5"/>
        <v>5</v>
      </c>
      <c r="B188" s="223">
        <v>20134</v>
      </c>
      <c r="C188" s="140" t="s">
        <v>677</v>
      </c>
      <c r="D188" s="227">
        <f>_xlfn.XLOOKUP(B188,表3!B:B,表3!D:D,0)</f>
        <v>287.22</v>
      </c>
      <c r="E188" s="139">
        <f>SUM(E189:E195)</f>
        <v>287.22</v>
      </c>
      <c r="F188" s="139">
        <f>SUM(F189:F195)</f>
        <v>304</v>
      </c>
      <c r="G188" s="226"/>
      <c r="H188" s="76">
        <f t="shared" si="6"/>
        <v>1</v>
      </c>
    </row>
    <row r="189" s="76" customFormat="1" spans="1:8">
      <c r="A189" s="222">
        <f t="shared" si="5"/>
        <v>7</v>
      </c>
      <c r="B189" s="223">
        <v>2013401</v>
      </c>
      <c r="C189" s="138" t="s">
        <v>579</v>
      </c>
      <c r="D189" s="227">
        <f>_xlfn.XLOOKUP(B189,表3!B:B,表3!D:D,0)</f>
        <v>231.82</v>
      </c>
      <c r="E189" s="139">
        <v>231.82</v>
      </c>
      <c r="F189" s="139">
        <v>289</v>
      </c>
      <c r="G189" s="226"/>
      <c r="H189" s="76">
        <f t="shared" si="6"/>
        <v>1</v>
      </c>
    </row>
    <row r="190" s="76" customFormat="1" spans="1:8">
      <c r="A190" s="222">
        <f t="shared" si="5"/>
        <v>7</v>
      </c>
      <c r="B190" s="223">
        <v>2013402</v>
      </c>
      <c r="C190" s="138" t="s">
        <v>339</v>
      </c>
      <c r="D190" s="227">
        <f>_xlfn.XLOOKUP(B190,表3!B:B,表3!D:D,0)</f>
        <v>42</v>
      </c>
      <c r="E190" s="139">
        <v>42</v>
      </c>
      <c r="F190" s="139">
        <v>15</v>
      </c>
      <c r="G190" s="226"/>
      <c r="H190" s="76">
        <f t="shared" si="6"/>
        <v>1</v>
      </c>
    </row>
    <row r="191" s="76" customFormat="1" hidden="1" spans="1:8">
      <c r="A191" s="222">
        <f t="shared" si="5"/>
        <v>7</v>
      </c>
      <c r="B191" s="223">
        <v>2013403</v>
      </c>
      <c r="C191" s="138" t="s">
        <v>580</v>
      </c>
      <c r="D191" s="227">
        <f>_xlfn.XLOOKUP(B191,表3!B:B,表3!D:D,0)</f>
        <v>0</v>
      </c>
      <c r="E191" s="139">
        <v>0</v>
      </c>
      <c r="F191" s="139">
        <v>0</v>
      </c>
      <c r="G191" s="226"/>
      <c r="H191" s="76">
        <f t="shared" si="6"/>
        <v>0</v>
      </c>
    </row>
    <row r="192" s="76" customFormat="1" spans="1:8">
      <c r="A192" s="222">
        <f t="shared" si="5"/>
        <v>7</v>
      </c>
      <c r="B192" s="223">
        <v>2013404</v>
      </c>
      <c r="C192" s="138" t="s">
        <v>678</v>
      </c>
      <c r="D192" s="227">
        <f>_xlfn.XLOOKUP(B192,表3!B:B,表3!D:D,0)</f>
        <v>13.4</v>
      </c>
      <c r="E192" s="139">
        <v>13.4</v>
      </c>
      <c r="F192" s="139">
        <v>0</v>
      </c>
      <c r="G192" s="226"/>
      <c r="H192" s="76">
        <f t="shared" si="6"/>
        <v>1</v>
      </c>
    </row>
    <row r="193" s="76" customFormat="1" hidden="1" spans="1:8">
      <c r="A193" s="222">
        <f t="shared" si="5"/>
        <v>7</v>
      </c>
      <c r="B193" s="223">
        <v>2013405</v>
      </c>
      <c r="C193" s="138" t="s">
        <v>679</v>
      </c>
      <c r="D193" s="227">
        <f>_xlfn.XLOOKUP(B193,表3!B:B,表3!D:D,0)</f>
        <v>0</v>
      </c>
      <c r="E193" s="139">
        <v>0</v>
      </c>
      <c r="F193" s="139">
        <v>0</v>
      </c>
      <c r="G193" s="226"/>
      <c r="H193" s="76">
        <f t="shared" si="6"/>
        <v>0</v>
      </c>
    </row>
    <row r="194" s="76" customFormat="1" hidden="1" spans="1:8">
      <c r="A194" s="222">
        <f t="shared" si="5"/>
        <v>7</v>
      </c>
      <c r="B194" s="223">
        <v>2013450</v>
      </c>
      <c r="C194" s="138" t="s">
        <v>587</v>
      </c>
      <c r="D194" s="227">
        <f>_xlfn.XLOOKUP(B194,表3!B:B,表3!D:D,0)</f>
        <v>0</v>
      </c>
      <c r="E194" s="139">
        <v>0</v>
      </c>
      <c r="F194" s="139">
        <v>0</v>
      </c>
      <c r="G194" s="226"/>
      <c r="H194" s="76">
        <f t="shared" si="6"/>
        <v>0</v>
      </c>
    </row>
    <row r="195" s="76" customFormat="1" hidden="1" spans="1:8">
      <c r="A195" s="222">
        <f t="shared" si="5"/>
        <v>7</v>
      </c>
      <c r="B195" s="223">
        <v>2013499</v>
      </c>
      <c r="C195" s="138" t="s">
        <v>680</v>
      </c>
      <c r="D195" s="227">
        <f>_xlfn.XLOOKUP(B195,表3!B:B,表3!D:D,0)</f>
        <v>0</v>
      </c>
      <c r="E195" s="139">
        <v>0</v>
      </c>
      <c r="F195" s="139">
        <v>0</v>
      </c>
      <c r="G195" s="226"/>
      <c r="H195" s="76">
        <f t="shared" si="6"/>
        <v>0</v>
      </c>
    </row>
    <row r="196" s="76" customFormat="1" hidden="1" spans="1:8">
      <c r="A196" s="222">
        <f t="shared" si="5"/>
        <v>5</v>
      </c>
      <c r="B196" s="223">
        <v>20135</v>
      </c>
      <c r="C196" s="140" t="s">
        <v>681</v>
      </c>
      <c r="D196" s="227">
        <f>_xlfn.XLOOKUP(B196,表3!B:B,表3!D:D,0)</f>
        <v>0</v>
      </c>
      <c r="E196" s="139">
        <f>SUM(E197:E201)</f>
        <v>0</v>
      </c>
      <c r="F196" s="139">
        <f>SUM(F197:F201)</f>
        <v>0</v>
      </c>
      <c r="G196" s="226"/>
      <c r="H196" s="76">
        <f t="shared" si="6"/>
        <v>0</v>
      </c>
    </row>
    <row r="197" s="76" customFormat="1" hidden="1" spans="1:8">
      <c r="A197" s="222">
        <f t="shared" ref="A197:A260" si="7">LEN(B197)</f>
        <v>7</v>
      </c>
      <c r="B197" s="223">
        <v>2013501</v>
      </c>
      <c r="C197" s="138" t="s">
        <v>579</v>
      </c>
      <c r="D197" s="227">
        <f>_xlfn.XLOOKUP(B197,表3!B:B,表3!D:D,0)</f>
        <v>0</v>
      </c>
      <c r="E197" s="139">
        <v>0</v>
      </c>
      <c r="F197" s="139">
        <v>0</v>
      </c>
      <c r="G197" s="226"/>
      <c r="H197" s="76">
        <f t="shared" si="6"/>
        <v>0</v>
      </c>
    </row>
    <row r="198" s="76" customFormat="1" hidden="1" spans="1:8">
      <c r="A198" s="222">
        <f t="shared" si="7"/>
        <v>7</v>
      </c>
      <c r="B198" s="223">
        <v>2013502</v>
      </c>
      <c r="C198" s="138" t="s">
        <v>339</v>
      </c>
      <c r="D198" s="227">
        <f>_xlfn.XLOOKUP(B198,表3!B:B,表3!D:D,0)</f>
        <v>0</v>
      </c>
      <c r="E198" s="139">
        <v>0</v>
      </c>
      <c r="F198" s="139">
        <v>0</v>
      </c>
      <c r="G198" s="226"/>
      <c r="H198" s="76">
        <f t="shared" si="6"/>
        <v>0</v>
      </c>
    </row>
    <row r="199" s="76" customFormat="1" hidden="1" spans="1:8">
      <c r="A199" s="222">
        <f t="shared" si="7"/>
        <v>7</v>
      </c>
      <c r="B199" s="223">
        <v>2013503</v>
      </c>
      <c r="C199" s="138" t="s">
        <v>580</v>
      </c>
      <c r="D199" s="227">
        <f>_xlfn.XLOOKUP(B199,表3!B:B,表3!D:D,0)</f>
        <v>0</v>
      </c>
      <c r="E199" s="139">
        <v>0</v>
      </c>
      <c r="F199" s="139">
        <v>0</v>
      </c>
      <c r="G199" s="226"/>
      <c r="H199" s="76">
        <f t="shared" si="6"/>
        <v>0</v>
      </c>
    </row>
    <row r="200" s="76" customFormat="1" hidden="1" spans="1:8">
      <c r="A200" s="222">
        <f t="shared" si="7"/>
        <v>7</v>
      </c>
      <c r="B200" s="223">
        <v>2013550</v>
      </c>
      <c r="C200" s="138" t="s">
        <v>587</v>
      </c>
      <c r="D200" s="227">
        <f>_xlfn.XLOOKUP(B200,表3!B:B,表3!D:D,0)</f>
        <v>0</v>
      </c>
      <c r="E200" s="139">
        <v>0</v>
      </c>
      <c r="F200" s="139">
        <v>0</v>
      </c>
      <c r="G200" s="226"/>
      <c r="H200" s="76">
        <f t="shared" si="6"/>
        <v>0</v>
      </c>
    </row>
    <row r="201" s="76" customFormat="1" hidden="1" spans="1:8">
      <c r="A201" s="222">
        <f t="shared" si="7"/>
        <v>7</v>
      </c>
      <c r="B201" s="223">
        <v>2013599</v>
      </c>
      <c r="C201" s="138" t="s">
        <v>682</v>
      </c>
      <c r="D201" s="227">
        <f>_xlfn.XLOOKUP(B201,表3!B:B,表3!D:D,0)</f>
        <v>0</v>
      </c>
      <c r="E201" s="139">
        <v>0</v>
      </c>
      <c r="F201" s="139">
        <v>0</v>
      </c>
      <c r="G201" s="226"/>
      <c r="H201" s="76">
        <f t="shared" si="6"/>
        <v>0</v>
      </c>
    </row>
    <row r="202" s="76" customFormat="1" spans="1:8">
      <c r="A202" s="222">
        <f t="shared" si="7"/>
        <v>5</v>
      </c>
      <c r="B202" s="223">
        <v>20136</v>
      </c>
      <c r="C202" s="140" t="s">
        <v>683</v>
      </c>
      <c r="D202" s="227">
        <f>_xlfn.XLOOKUP(B202,表3!B:B,表3!D:D,0)</f>
        <v>0</v>
      </c>
      <c r="E202" s="139">
        <f>SUM(E203:E207)</f>
        <v>0</v>
      </c>
      <c r="F202" s="139">
        <f>SUM(F203:F207)</f>
        <v>22</v>
      </c>
      <c r="G202" s="226"/>
      <c r="H202" s="76">
        <f t="shared" si="6"/>
        <v>1</v>
      </c>
    </row>
    <row r="203" s="76" customFormat="1" hidden="1" spans="1:8">
      <c r="A203" s="222">
        <f t="shared" si="7"/>
        <v>7</v>
      </c>
      <c r="B203" s="223">
        <v>2013601</v>
      </c>
      <c r="C203" s="138" t="s">
        <v>579</v>
      </c>
      <c r="D203" s="227">
        <f>_xlfn.XLOOKUP(B203,表3!B:B,表3!D:D,0)</f>
        <v>0</v>
      </c>
      <c r="E203" s="139">
        <v>0</v>
      </c>
      <c r="F203" s="139">
        <v>0</v>
      </c>
      <c r="G203" s="226"/>
      <c r="H203" s="76">
        <f t="shared" si="6"/>
        <v>0</v>
      </c>
    </row>
    <row r="204" s="76" customFormat="1" spans="1:8">
      <c r="A204" s="222">
        <f t="shared" si="7"/>
        <v>7</v>
      </c>
      <c r="B204" s="223">
        <v>2013602</v>
      </c>
      <c r="C204" s="138" t="s">
        <v>339</v>
      </c>
      <c r="D204" s="227">
        <f>_xlfn.XLOOKUP(B204,表3!B:B,表3!D:D,0)</f>
        <v>0</v>
      </c>
      <c r="E204" s="139">
        <v>0</v>
      </c>
      <c r="F204" s="139">
        <v>19</v>
      </c>
      <c r="G204" s="226"/>
      <c r="H204" s="76">
        <f t="shared" si="6"/>
        <v>1</v>
      </c>
    </row>
    <row r="205" s="76" customFormat="1" hidden="1" spans="1:8">
      <c r="A205" s="222">
        <f t="shared" si="7"/>
        <v>7</v>
      </c>
      <c r="B205" s="223">
        <v>2013603</v>
      </c>
      <c r="C205" s="138" t="s">
        <v>580</v>
      </c>
      <c r="D205" s="227">
        <f>_xlfn.XLOOKUP(B205,表3!B:B,表3!D:D,0)</f>
        <v>0</v>
      </c>
      <c r="E205" s="139">
        <v>0</v>
      </c>
      <c r="F205" s="139">
        <v>0</v>
      </c>
      <c r="G205" s="226"/>
      <c r="H205" s="76">
        <f t="shared" ref="H205:H268" si="8">IF(AND(D205=0,E205=0,F205=0),0,1)</f>
        <v>0</v>
      </c>
    </row>
    <row r="206" s="76" customFormat="1" hidden="1" spans="1:8">
      <c r="A206" s="222">
        <f t="shared" si="7"/>
        <v>7</v>
      </c>
      <c r="B206" s="223">
        <v>2013650</v>
      </c>
      <c r="C206" s="138" t="s">
        <v>587</v>
      </c>
      <c r="D206" s="227">
        <f>_xlfn.XLOOKUP(B206,表3!B:B,表3!D:D,0)</f>
        <v>0</v>
      </c>
      <c r="E206" s="139">
        <v>0</v>
      </c>
      <c r="F206" s="139">
        <v>0</v>
      </c>
      <c r="G206" s="226"/>
      <c r="H206" s="76">
        <f t="shared" si="8"/>
        <v>0</v>
      </c>
    </row>
    <row r="207" s="76" customFormat="1" spans="1:8">
      <c r="A207" s="222">
        <f t="shared" si="7"/>
        <v>7</v>
      </c>
      <c r="B207" s="223">
        <v>2013699</v>
      </c>
      <c r="C207" s="138" t="s">
        <v>684</v>
      </c>
      <c r="D207" s="227">
        <f>_xlfn.XLOOKUP(B207,表3!B:B,表3!D:D,0)</f>
        <v>0</v>
      </c>
      <c r="E207" s="139">
        <v>0</v>
      </c>
      <c r="F207" s="139">
        <v>3</v>
      </c>
      <c r="G207" s="226"/>
      <c r="H207" s="76">
        <f t="shared" si="8"/>
        <v>1</v>
      </c>
    </row>
    <row r="208" s="76" customFormat="1" spans="1:8">
      <c r="A208" s="222">
        <f t="shared" si="7"/>
        <v>5</v>
      </c>
      <c r="B208" s="223">
        <v>20137</v>
      </c>
      <c r="C208" s="140" t="s">
        <v>685</v>
      </c>
      <c r="D208" s="227">
        <f>_xlfn.XLOOKUP(B208,表3!B:B,表3!D:D,0)</f>
        <v>210.34</v>
      </c>
      <c r="E208" s="139">
        <f>SUM(E209:E214)</f>
        <v>210.34</v>
      </c>
      <c r="F208" s="139">
        <f>SUM(F209:F214)</f>
        <v>204</v>
      </c>
      <c r="G208" s="226"/>
      <c r="H208" s="76">
        <f t="shared" si="8"/>
        <v>1</v>
      </c>
    </row>
    <row r="209" s="76" customFormat="1" spans="1:8">
      <c r="A209" s="222">
        <f t="shared" si="7"/>
        <v>7</v>
      </c>
      <c r="B209" s="223">
        <v>2013701</v>
      </c>
      <c r="C209" s="138" t="s">
        <v>579</v>
      </c>
      <c r="D209" s="227">
        <f>_xlfn.XLOOKUP(B209,表3!B:B,表3!D:D,0)</f>
        <v>156.34</v>
      </c>
      <c r="E209" s="139">
        <v>156.34</v>
      </c>
      <c r="F209" s="139">
        <v>151</v>
      </c>
      <c r="G209" s="226"/>
      <c r="H209" s="76">
        <f t="shared" si="8"/>
        <v>1</v>
      </c>
    </row>
    <row r="210" s="76" customFormat="1" spans="1:8">
      <c r="A210" s="222">
        <f t="shared" si="7"/>
        <v>7</v>
      </c>
      <c r="B210" s="223">
        <v>2013702</v>
      </c>
      <c r="C210" s="138" t="s">
        <v>339</v>
      </c>
      <c r="D210" s="227">
        <f>_xlfn.XLOOKUP(B210,表3!B:B,表3!D:D,0)</f>
        <v>54</v>
      </c>
      <c r="E210" s="139">
        <v>54</v>
      </c>
      <c r="F210" s="139">
        <v>53</v>
      </c>
      <c r="G210" s="226"/>
      <c r="H210" s="76">
        <f t="shared" si="8"/>
        <v>1</v>
      </c>
    </row>
    <row r="211" s="76" customFormat="1" hidden="1" spans="1:8">
      <c r="A211" s="222">
        <f t="shared" si="7"/>
        <v>7</v>
      </c>
      <c r="B211" s="223">
        <v>2013703</v>
      </c>
      <c r="C211" s="138" t="s">
        <v>580</v>
      </c>
      <c r="D211" s="227">
        <f>_xlfn.XLOOKUP(B211,表3!B:B,表3!D:D,0)</f>
        <v>0</v>
      </c>
      <c r="E211" s="139">
        <v>0</v>
      </c>
      <c r="F211" s="139">
        <v>0</v>
      </c>
      <c r="G211" s="226"/>
      <c r="H211" s="76">
        <f t="shared" si="8"/>
        <v>0</v>
      </c>
    </row>
    <row r="212" s="76" customFormat="1" hidden="1" spans="1:8">
      <c r="A212" s="222">
        <f t="shared" si="7"/>
        <v>7</v>
      </c>
      <c r="B212" s="223">
        <v>2013704</v>
      </c>
      <c r="C212" s="138" t="s">
        <v>686</v>
      </c>
      <c r="D212" s="227">
        <f>_xlfn.XLOOKUP(B212,表3!B:B,表3!D:D,0)</f>
        <v>0</v>
      </c>
      <c r="E212" s="139">
        <v>0</v>
      </c>
      <c r="F212" s="139">
        <v>0</v>
      </c>
      <c r="G212" s="226"/>
      <c r="H212" s="76">
        <f t="shared" si="8"/>
        <v>0</v>
      </c>
    </row>
    <row r="213" s="76" customFormat="1" hidden="1" spans="1:8">
      <c r="A213" s="222">
        <f t="shared" si="7"/>
        <v>7</v>
      </c>
      <c r="B213" s="223">
        <v>2013750</v>
      </c>
      <c r="C213" s="138" t="s">
        <v>587</v>
      </c>
      <c r="D213" s="227">
        <f>_xlfn.XLOOKUP(B213,表3!B:B,表3!D:D,0)</f>
        <v>0</v>
      </c>
      <c r="E213" s="139">
        <v>0</v>
      </c>
      <c r="F213" s="139">
        <v>0</v>
      </c>
      <c r="G213" s="226"/>
      <c r="H213" s="76">
        <f t="shared" si="8"/>
        <v>0</v>
      </c>
    </row>
    <row r="214" s="76" customFormat="1" hidden="1" spans="1:8">
      <c r="A214" s="222">
        <f t="shared" si="7"/>
        <v>7</v>
      </c>
      <c r="B214" s="223">
        <v>2013799</v>
      </c>
      <c r="C214" s="138" t="s">
        <v>687</v>
      </c>
      <c r="D214" s="227">
        <f>_xlfn.XLOOKUP(B214,表3!B:B,表3!D:D,0)</f>
        <v>0</v>
      </c>
      <c r="E214" s="139">
        <v>0</v>
      </c>
      <c r="F214" s="139">
        <v>0</v>
      </c>
      <c r="G214" s="226"/>
      <c r="H214" s="76">
        <f t="shared" si="8"/>
        <v>0</v>
      </c>
    </row>
    <row r="215" s="76" customFormat="1" spans="1:8">
      <c r="A215" s="222">
        <f t="shared" si="7"/>
        <v>5</v>
      </c>
      <c r="B215" s="223">
        <v>20138</v>
      </c>
      <c r="C215" s="140" t="s">
        <v>688</v>
      </c>
      <c r="D215" s="227">
        <f>_xlfn.XLOOKUP(B215,表3!B:B,表3!D:D,0)</f>
        <v>4447.53</v>
      </c>
      <c r="E215" s="139">
        <f>SUM(E216:E229)</f>
        <v>4447.53</v>
      </c>
      <c r="F215" s="139">
        <f>SUM(F216:F229)</f>
        <v>4003</v>
      </c>
      <c r="G215" s="226"/>
      <c r="H215" s="76">
        <f t="shared" si="8"/>
        <v>1</v>
      </c>
    </row>
    <row r="216" s="76" customFormat="1" spans="1:8">
      <c r="A216" s="222">
        <f t="shared" si="7"/>
        <v>7</v>
      </c>
      <c r="B216" s="223">
        <v>2013801</v>
      </c>
      <c r="C216" s="138" t="s">
        <v>579</v>
      </c>
      <c r="D216" s="227">
        <f>_xlfn.XLOOKUP(B216,表3!B:B,表3!D:D,0)</f>
        <v>3864.53</v>
      </c>
      <c r="E216" s="139">
        <v>3864.53</v>
      </c>
      <c r="F216" s="139">
        <v>3574</v>
      </c>
      <c r="G216" s="226"/>
      <c r="H216" s="76">
        <f t="shared" si="8"/>
        <v>1</v>
      </c>
    </row>
    <row r="217" s="76" customFormat="1" spans="1:8">
      <c r="A217" s="222">
        <f t="shared" si="7"/>
        <v>7</v>
      </c>
      <c r="B217" s="223">
        <v>2013802</v>
      </c>
      <c r="C217" s="138" t="s">
        <v>339</v>
      </c>
      <c r="D217" s="227">
        <f>_xlfn.XLOOKUP(B217,表3!B:B,表3!D:D,0)</f>
        <v>578</v>
      </c>
      <c r="E217" s="139">
        <v>578</v>
      </c>
      <c r="F217" s="139">
        <v>363</v>
      </c>
      <c r="G217" s="226"/>
      <c r="H217" s="76">
        <f t="shared" si="8"/>
        <v>1</v>
      </c>
    </row>
    <row r="218" s="76" customFormat="1" hidden="1" spans="1:8">
      <c r="A218" s="222">
        <f t="shared" si="7"/>
        <v>7</v>
      </c>
      <c r="B218" s="223">
        <v>2013803</v>
      </c>
      <c r="C218" s="138" t="s">
        <v>580</v>
      </c>
      <c r="D218" s="227">
        <f>_xlfn.XLOOKUP(B218,表3!B:B,表3!D:D,0)</f>
        <v>0</v>
      </c>
      <c r="E218" s="139">
        <v>0</v>
      </c>
      <c r="F218" s="139">
        <v>0</v>
      </c>
      <c r="G218" s="226"/>
      <c r="H218" s="76">
        <f t="shared" si="8"/>
        <v>0</v>
      </c>
    </row>
    <row r="219" s="76" customFormat="1" hidden="1" spans="1:8">
      <c r="A219" s="222">
        <f t="shared" si="7"/>
        <v>7</v>
      </c>
      <c r="B219" s="223">
        <v>2013804</v>
      </c>
      <c r="C219" s="138" t="s">
        <v>689</v>
      </c>
      <c r="D219" s="227">
        <f>_xlfn.XLOOKUP(B219,表3!B:B,表3!D:D,0)</f>
        <v>0</v>
      </c>
      <c r="E219" s="139">
        <v>0</v>
      </c>
      <c r="F219" s="139">
        <v>0</v>
      </c>
      <c r="G219" s="226"/>
      <c r="H219" s="76">
        <f t="shared" si="8"/>
        <v>0</v>
      </c>
    </row>
    <row r="220" s="76" customFormat="1" hidden="1" spans="1:8">
      <c r="A220" s="222">
        <f t="shared" si="7"/>
        <v>7</v>
      </c>
      <c r="B220" s="223">
        <v>2013805</v>
      </c>
      <c r="C220" s="138" t="s">
        <v>690</v>
      </c>
      <c r="D220" s="227">
        <f>_xlfn.XLOOKUP(B220,表3!B:B,表3!D:D,0)</f>
        <v>0</v>
      </c>
      <c r="E220" s="139">
        <v>0</v>
      </c>
      <c r="F220" s="139">
        <v>0</v>
      </c>
      <c r="G220" s="226"/>
      <c r="H220" s="76">
        <f t="shared" si="8"/>
        <v>0</v>
      </c>
    </row>
    <row r="221" s="76" customFormat="1" hidden="1" spans="1:8">
      <c r="A221" s="222">
        <f t="shared" si="7"/>
        <v>7</v>
      </c>
      <c r="B221" s="223">
        <v>2013808</v>
      </c>
      <c r="C221" s="138" t="s">
        <v>618</v>
      </c>
      <c r="D221" s="227">
        <f>_xlfn.XLOOKUP(B221,表3!B:B,表3!D:D,0)</f>
        <v>0</v>
      </c>
      <c r="E221" s="139">
        <v>0</v>
      </c>
      <c r="F221" s="139">
        <v>0</v>
      </c>
      <c r="G221" s="226"/>
      <c r="H221" s="76">
        <f t="shared" si="8"/>
        <v>0</v>
      </c>
    </row>
    <row r="222" s="76" customFormat="1" hidden="1" spans="1:8">
      <c r="A222" s="222">
        <f t="shared" si="7"/>
        <v>7</v>
      </c>
      <c r="B222" s="223">
        <v>2013810</v>
      </c>
      <c r="C222" s="138" t="s">
        <v>691</v>
      </c>
      <c r="D222" s="227">
        <f>_xlfn.XLOOKUP(B222,表3!B:B,表3!D:D,0)</f>
        <v>0</v>
      </c>
      <c r="E222" s="139">
        <v>0</v>
      </c>
      <c r="F222" s="139">
        <v>0</v>
      </c>
      <c r="G222" s="226"/>
      <c r="H222" s="76">
        <f t="shared" si="8"/>
        <v>0</v>
      </c>
    </row>
    <row r="223" s="76" customFormat="1" spans="1:8">
      <c r="A223" s="222">
        <f t="shared" si="7"/>
        <v>7</v>
      </c>
      <c r="B223" s="223">
        <v>2013812</v>
      </c>
      <c r="C223" s="138" t="s">
        <v>692</v>
      </c>
      <c r="D223" s="227">
        <f>_xlfn.XLOOKUP(B223,表3!B:B,表3!D:D,0)</f>
        <v>0</v>
      </c>
      <c r="E223" s="139">
        <v>0</v>
      </c>
      <c r="F223" s="139">
        <v>10</v>
      </c>
      <c r="G223" s="226"/>
      <c r="H223" s="76">
        <f t="shared" si="8"/>
        <v>1</v>
      </c>
    </row>
    <row r="224" s="76" customFormat="1" hidden="1" spans="1:8">
      <c r="A224" s="222">
        <f t="shared" si="7"/>
        <v>7</v>
      </c>
      <c r="B224" s="223">
        <v>2013813</v>
      </c>
      <c r="C224" s="138" t="s">
        <v>693</v>
      </c>
      <c r="D224" s="227">
        <f>_xlfn.XLOOKUP(B224,表3!B:B,表3!D:D,0)</f>
        <v>0</v>
      </c>
      <c r="E224" s="139">
        <v>0</v>
      </c>
      <c r="F224" s="139">
        <v>0</v>
      </c>
      <c r="G224" s="226"/>
      <c r="H224" s="76">
        <f t="shared" si="8"/>
        <v>0</v>
      </c>
    </row>
    <row r="225" s="76" customFormat="1" hidden="1" spans="1:8">
      <c r="A225" s="222">
        <f t="shared" si="7"/>
        <v>7</v>
      </c>
      <c r="B225" s="223">
        <v>2013814</v>
      </c>
      <c r="C225" s="138" t="s">
        <v>694</v>
      </c>
      <c r="D225" s="227">
        <f>_xlfn.XLOOKUP(B225,表3!B:B,表3!D:D,0)</f>
        <v>0</v>
      </c>
      <c r="E225" s="139">
        <v>0</v>
      </c>
      <c r="F225" s="139">
        <v>0</v>
      </c>
      <c r="G225" s="226"/>
      <c r="H225" s="76">
        <f t="shared" si="8"/>
        <v>0</v>
      </c>
    </row>
    <row r="226" s="76" customFormat="1" hidden="1" spans="1:8">
      <c r="A226" s="222">
        <f t="shared" si="7"/>
        <v>7</v>
      </c>
      <c r="B226" s="223">
        <v>2013815</v>
      </c>
      <c r="C226" s="138" t="s">
        <v>695</v>
      </c>
      <c r="D226" s="227">
        <f>_xlfn.XLOOKUP(B226,表3!B:B,表3!D:D,0)</f>
        <v>0</v>
      </c>
      <c r="E226" s="139">
        <v>0</v>
      </c>
      <c r="F226" s="139">
        <v>0</v>
      </c>
      <c r="G226" s="226"/>
      <c r="H226" s="76">
        <f t="shared" si="8"/>
        <v>0</v>
      </c>
    </row>
    <row r="227" s="76" customFormat="1" spans="1:8">
      <c r="A227" s="222">
        <f t="shared" si="7"/>
        <v>7</v>
      </c>
      <c r="B227" s="223">
        <v>2013816</v>
      </c>
      <c r="C227" s="138" t="s">
        <v>696</v>
      </c>
      <c r="D227" s="227">
        <f>_xlfn.XLOOKUP(B227,表3!B:B,表3!D:D,0)</f>
        <v>5</v>
      </c>
      <c r="E227" s="139">
        <v>5</v>
      </c>
      <c r="F227" s="139">
        <v>6</v>
      </c>
      <c r="G227" s="226"/>
      <c r="H227" s="76">
        <f t="shared" si="8"/>
        <v>1</v>
      </c>
    </row>
    <row r="228" s="76" customFormat="1" hidden="1" spans="1:8">
      <c r="A228" s="222">
        <f t="shared" si="7"/>
        <v>7</v>
      </c>
      <c r="B228" s="223">
        <v>2013850</v>
      </c>
      <c r="C228" s="138" t="s">
        <v>587</v>
      </c>
      <c r="D228" s="227">
        <f>_xlfn.XLOOKUP(B228,表3!B:B,表3!D:D,0)</f>
        <v>0</v>
      </c>
      <c r="E228" s="139">
        <v>0</v>
      </c>
      <c r="F228" s="139">
        <v>0</v>
      </c>
      <c r="G228" s="226"/>
      <c r="H228" s="76">
        <f t="shared" si="8"/>
        <v>0</v>
      </c>
    </row>
    <row r="229" s="76" customFormat="1" spans="1:8">
      <c r="A229" s="222">
        <f t="shared" si="7"/>
        <v>7</v>
      </c>
      <c r="B229" s="223">
        <v>2013899</v>
      </c>
      <c r="C229" s="138" t="s">
        <v>697</v>
      </c>
      <c r="D229" s="227">
        <f>_xlfn.XLOOKUP(B229,表3!B:B,表3!D:D,0)</f>
        <v>0</v>
      </c>
      <c r="E229" s="139">
        <v>0</v>
      </c>
      <c r="F229" s="139">
        <v>50</v>
      </c>
      <c r="G229" s="226"/>
      <c r="H229" s="76">
        <f t="shared" si="8"/>
        <v>1</v>
      </c>
    </row>
    <row r="230" s="76" customFormat="1" hidden="1" spans="1:8">
      <c r="A230" s="222">
        <f t="shared" si="7"/>
        <v>5</v>
      </c>
      <c r="B230" s="223">
        <v>20139</v>
      </c>
      <c r="C230" s="140" t="s">
        <v>698</v>
      </c>
      <c r="D230" s="227">
        <f>_xlfn.XLOOKUP(B230,表3!B:B,表3!D:D,0)</f>
        <v>0</v>
      </c>
      <c r="E230" s="139">
        <f>SUM(E231:E236)</f>
        <v>0</v>
      </c>
      <c r="F230" s="139">
        <f>SUM(F231:F236)</f>
        <v>0</v>
      </c>
      <c r="G230" s="226"/>
      <c r="H230" s="76">
        <f t="shared" si="8"/>
        <v>0</v>
      </c>
    </row>
    <row r="231" s="76" customFormat="1" hidden="1" spans="1:8">
      <c r="A231" s="222">
        <f t="shared" si="7"/>
        <v>7</v>
      </c>
      <c r="B231" s="223">
        <v>2013901</v>
      </c>
      <c r="C231" s="138" t="s">
        <v>579</v>
      </c>
      <c r="D231" s="227">
        <f>_xlfn.XLOOKUP(B231,表3!B:B,表3!D:D,0)</f>
        <v>0</v>
      </c>
      <c r="E231" s="139">
        <v>0</v>
      </c>
      <c r="F231" s="139">
        <v>0</v>
      </c>
      <c r="G231" s="226"/>
      <c r="H231" s="76">
        <f t="shared" si="8"/>
        <v>0</v>
      </c>
    </row>
    <row r="232" s="76" customFormat="1" hidden="1" spans="1:8">
      <c r="A232" s="222">
        <f t="shared" si="7"/>
        <v>7</v>
      </c>
      <c r="B232" s="223">
        <v>2013902</v>
      </c>
      <c r="C232" s="138" t="s">
        <v>339</v>
      </c>
      <c r="D232" s="227">
        <f>_xlfn.XLOOKUP(B232,表3!B:B,表3!D:D,0)</f>
        <v>0</v>
      </c>
      <c r="E232" s="139">
        <v>0</v>
      </c>
      <c r="F232" s="139">
        <v>0</v>
      </c>
      <c r="G232" s="226"/>
      <c r="H232" s="76">
        <f t="shared" si="8"/>
        <v>0</v>
      </c>
    </row>
    <row r="233" s="76" customFormat="1" hidden="1" spans="1:8">
      <c r="A233" s="222">
        <f t="shared" si="7"/>
        <v>7</v>
      </c>
      <c r="B233" s="223">
        <v>2013903</v>
      </c>
      <c r="C233" s="138" t="s">
        <v>580</v>
      </c>
      <c r="D233" s="227">
        <f>_xlfn.XLOOKUP(B233,表3!B:B,表3!D:D,0)</f>
        <v>0</v>
      </c>
      <c r="E233" s="139">
        <v>0</v>
      </c>
      <c r="F233" s="139">
        <v>0</v>
      </c>
      <c r="G233" s="226"/>
      <c r="H233" s="76">
        <f t="shared" si="8"/>
        <v>0</v>
      </c>
    </row>
    <row r="234" s="76" customFormat="1" hidden="1" spans="1:8">
      <c r="A234" s="222">
        <f t="shared" si="7"/>
        <v>7</v>
      </c>
      <c r="B234" s="223">
        <v>2013904</v>
      </c>
      <c r="C234" s="138" t="s">
        <v>669</v>
      </c>
      <c r="D234" s="227">
        <f>_xlfn.XLOOKUP(B234,表3!B:B,表3!D:D,0)</f>
        <v>0</v>
      </c>
      <c r="E234" s="139">
        <v>0</v>
      </c>
      <c r="F234" s="139">
        <v>0</v>
      </c>
      <c r="G234" s="226"/>
      <c r="H234" s="76">
        <f t="shared" si="8"/>
        <v>0</v>
      </c>
    </row>
    <row r="235" s="76" customFormat="1" hidden="1" spans="1:8">
      <c r="A235" s="222">
        <f t="shared" si="7"/>
        <v>7</v>
      </c>
      <c r="B235" s="223">
        <v>2013950</v>
      </c>
      <c r="C235" s="138" t="s">
        <v>587</v>
      </c>
      <c r="D235" s="227">
        <f>_xlfn.XLOOKUP(B235,表3!B:B,表3!D:D,0)</f>
        <v>0</v>
      </c>
      <c r="E235" s="139">
        <v>0</v>
      </c>
      <c r="F235" s="139">
        <v>0</v>
      </c>
      <c r="G235" s="226"/>
      <c r="H235" s="76">
        <f t="shared" si="8"/>
        <v>0</v>
      </c>
    </row>
    <row r="236" s="76" customFormat="1" hidden="1" spans="1:8">
      <c r="A236" s="222">
        <f t="shared" si="7"/>
        <v>7</v>
      </c>
      <c r="B236" s="223">
        <v>2013999</v>
      </c>
      <c r="C236" s="138" t="s">
        <v>699</v>
      </c>
      <c r="D236" s="227">
        <f>_xlfn.XLOOKUP(B236,表3!B:B,表3!D:D,0)</f>
        <v>0</v>
      </c>
      <c r="E236" s="228">
        <v>0</v>
      </c>
      <c r="F236" s="139">
        <v>0</v>
      </c>
      <c r="G236" s="226"/>
      <c r="H236" s="76">
        <f t="shared" si="8"/>
        <v>0</v>
      </c>
    </row>
    <row r="237" s="76" customFormat="1" spans="1:8">
      <c r="A237" s="222">
        <f t="shared" si="7"/>
        <v>5</v>
      </c>
      <c r="B237" s="223">
        <v>20140</v>
      </c>
      <c r="C237" s="229" t="s">
        <v>700</v>
      </c>
      <c r="D237" s="227">
        <v>598</v>
      </c>
      <c r="E237" s="139">
        <f>SUM(E238:E242)</f>
        <v>598</v>
      </c>
      <c r="F237" s="139">
        <f>SUM(F238:F242)</f>
        <v>75</v>
      </c>
      <c r="G237" s="226"/>
      <c r="H237" s="76">
        <f t="shared" si="8"/>
        <v>1</v>
      </c>
    </row>
    <row r="238" s="76" customFormat="1" spans="1:8">
      <c r="A238" s="222">
        <f t="shared" si="7"/>
        <v>7</v>
      </c>
      <c r="B238" s="223">
        <v>2014001</v>
      </c>
      <c r="C238" s="138" t="s">
        <v>579</v>
      </c>
      <c r="D238" s="227">
        <f>_xlfn.XLOOKUP(B238,表3!B:B,表3!D:D,0)</f>
        <v>0</v>
      </c>
      <c r="E238" s="230">
        <v>0</v>
      </c>
      <c r="F238" s="230">
        <v>20</v>
      </c>
      <c r="G238" s="226"/>
      <c r="H238" s="76">
        <f t="shared" si="8"/>
        <v>1</v>
      </c>
    </row>
    <row r="239" s="76" customFormat="1" spans="1:8">
      <c r="A239" s="222">
        <f t="shared" si="7"/>
        <v>7</v>
      </c>
      <c r="B239" s="223">
        <v>2014002</v>
      </c>
      <c r="C239" s="138" t="s">
        <v>339</v>
      </c>
      <c r="D239" s="227">
        <f>_xlfn.XLOOKUP(B239,表3!B:B,表3!D:D,0)</f>
        <v>0</v>
      </c>
      <c r="E239" s="139">
        <v>0</v>
      </c>
      <c r="F239" s="139">
        <v>1</v>
      </c>
      <c r="G239" s="226"/>
      <c r="H239" s="76">
        <f t="shared" si="8"/>
        <v>1</v>
      </c>
    </row>
    <row r="240" s="76" customFormat="1" hidden="1" spans="1:8">
      <c r="A240" s="222">
        <f t="shared" si="7"/>
        <v>7</v>
      </c>
      <c r="B240" s="223">
        <v>2014003</v>
      </c>
      <c r="C240" s="138" t="s">
        <v>580</v>
      </c>
      <c r="D240" s="227">
        <f>_xlfn.XLOOKUP(B240,表3!B:B,表3!D:D,0)</f>
        <v>0</v>
      </c>
      <c r="E240" s="139">
        <v>0</v>
      </c>
      <c r="F240" s="139">
        <v>0</v>
      </c>
      <c r="G240" s="226"/>
      <c r="H240" s="76">
        <f t="shared" si="8"/>
        <v>0</v>
      </c>
    </row>
    <row r="241" s="76" customFormat="1" spans="1:8">
      <c r="A241" s="222">
        <f t="shared" si="7"/>
        <v>7</v>
      </c>
      <c r="B241" s="223">
        <v>2014004</v>
      </c>
      <c r="C241" s="138" t="s">
        <v>701</v>
      </c>
      <c r="D241" s="227">
        <v>598</v>
      </c>
      <c r="E241" s="139">
        <v>598</v>
      </c>
      <c r="F241" s="139">
        <v>54</v>
      </c>
      <c r="G241" s="226"/>
      <c r="H241" s="76">
        <f t="shared" si="8"/>
        <v>1</v>
      </c>
    </row>
    <row r="242" s="76" customFormat="1" hidden="1" spans="1:8">
      <c r="A242" s="222">
        <f t="shared" si="7"/>
        <v>7</v>
      </c>
      <c r="B242" s="223">
        <v>2014099</v>
      </c>
      <c r="C242" s="138" t="s">
        <v>702</v>
      </c>
      <c r="D242" s="227">
        <f>_xlfn.XLOOKUP(B242,表3!B:B,表3!D:D,0)</f>
        <v>0</v>
      </c>
      <c r="E242" s="139">
        <v>0</v>
      </c>
      <c r="F242" s="139">
        <v>0</v>
      </c>
      <c r="G242" s="226"/>
      <c r="H242" s="76">
        <f t="shared" si="8"/>
        <v>0</v>
      </c>
    </row>
    <row r="243" s="76" customFormat="1" spans="1:8">
      <c r="A243" s="222">
        <f t="shared" si="7"/>
        <v>5</v>
      </c>
      <c r="B243" s="223">
        <v>20199</v>
      </c>
      <c r="C243" s="140" t="s">
        <v>703</v>
      </c>
      <c r="D243" s="227">
        <f>_xlfn.XLOOKUP(B243,表3!B:B,表3!D:D,0)</f>
        <v>0</v>
      </c>
      <c r="E243" s="139">
        <f>SUM(E244:E245)</f>
        <v>0</v>
      </c>
      <c r="F243" s="139">
        <f>SUM(F244:F245)</f>
        <v>4316</v>
      </c>
      <c r="G243" s="226"/>
      <c r="H243" s="76">
        <f t="shared" si="8"/>
        <v>1</v>
      </c>
    </row>
    <row r="244" s="76" customFormat="1" hidden="1" spans="1:8">
      <c r="A244" s="222">
        <f t="shared" si="7"/>
        <v>7</v>
      </c>
      <c r="B244" s="223">
        <v>2019901</v>
      </c>
      <c r="C244" s="138" t="s">
        <v>704</v>
      </c>
      <c r="D244" s="227">
        <f>_xlfn.XLOOKUP(B244,表3!B:B,表3!D:D,0)</f>
        <v>0</v>
      </c>
      <c r="E244" s="139">
        <v>0</v>
      </c>
      <c r="F244" s="139">
        <v>0</v>
      </c>
      <c r="G244" s="226"/>
      <c r="H244" s="76">
        <f t="shared" si="8"/>
        <v>0</v>
      </c>
    </row>
    <row r="245" s="76" customFormat="1" spans="1:8">
      <c r="A245" s="222">
        <f t="shared" si="7"/>
        <v>7</v>
      </c>
      <c r="B245" s="223">
        <v>2019999</v>
      </c>
      <c r="C245" s="138" t="s">
        <v>705</v>
      </c>
      <c r="D245" s="227">
        <f>_xlfn.XLOOKUP(B245,表3!B:B,表3!D:D,0)</f>
        <v>0</v>
      </c>
      <c r="E245" s="139">
        <v>0</v>
      </c>
      <c r="F245" s="139">
        <v>4316</v>
      </c>
      <c r="G245" s="226"/>
      <c r="H245" s="76">
        <f t="shared" si="8"/>
        <v>1</v>
      </c>
    </row>
    <row r="246" s="76" customFormat="1" hidden="1" spans="1:8">
      <c r="A246" s="222">
        <f t="shared" si="7"/>
        <v>3</v>
      </c>
      <c r="B246" s="223">
        <v>202</v>
      </c>
      <c r="C246" s="140" t="s">
        <v>706</v>
      </c>
      <c r="D246" s="227">
        <f>_xlfn.XLOOKUP(B246,表3!B:B,表3!D:D,0)</f>
        <v>0</v>
      </c>
      <c r="E246" s="139">
        <f>SUM(E247,E254,E257,E260,E266,E271,E273,E278,E284)</f>
        <v>0</v>
      </c>
      <c r="F246" s="139">
        <f>SUM(F247,F254,F257,F260,F266,F271,F273,F278,F284)</f>
        <v>0</v>
      </c>
      <c r="G246" s="226"/>
      <c r="H246" s="76">
        <f t="shared" si="8"/>
        <v>0</v>
      </c>
    </row>
    <row r="247" s="76" customFormat="1" hidden="1" spans="1:8">
      <c r="A247" s="222">
        <f t="shared" si="7"/>
        <v>5</v>
      </c>
      <c r="B247" s="223">
        <v>20201</v>
      </c>
      <c r="C247" s="140" t="s">
        <v>707</v>
      </c>
      <c r="D247" s="227">
        <f>_xlfn.XLOOKUP(B247,表3!B:B,表3!D:D,0)</f>
        <v>0</v>
      </c>
      <c r="E247" s="139">
        <f>SUM(E248:E253)</f>
        <v>0</v>
      </c>
      <c r="F247" s="139">
        <f>SUM(F248:F253)</f>
        <v>0</v>
      </c>
      <c r="G247" s="226"/>
      <c r="H247" s="76">
        <f t="shared" si="8"/>
        <v>0</v>
      </c>
    </row>
    <row r="248" s="76" customFormat="1" hidden="1" spans="1:8">
      <c r="A248" s="222">
        <f t="shared" si="7"/>
        <v>7</v>
      </c>
      <c r="B248" s="223">
        <v>2020101</v>
      </c>
      <c r="C248" s="138" t="s">
        <v>579</v>
      </c>
      <c r="D248" s="227">
        <f>_xlfn.XLOOKUP(B248,表3!B:B,表3!D:D,0)</f>
        <v>0</v>
      </c>
      <c r="E248" s="139">
        <v>0</v>
      </c>
      <c r="F248" s="139">
        <v>0</v>
      </c>
      <c r="G248" s="226"/>
      <c r="H248" s="76">
        <f t="shared" si="8"/>
        <v>0</v>
      </c>
    </row>
    <row r="249" s="76" customFormat="1" hidden="1" spans="1:8">
      <c r="A249" s="222">
        <f t="shared" si="7"/>
        <v>7</v>
      </c>
      <c r="B249" s="223">
        <v>2020102</v>
      </c>
      <c r="C249" s="138" t="s">
        <v>339</v>
      </c>
      <c r="D249" s="227">
        <f>_xlfn.XLOOKUP(B249,表3!B:B,表3!D:D,0)</f>
        <v>0</v>
      </c>
      <c r="E249" s="139">
        <v>0</v>
      </c>
      <c r="F249" s="139">
        <v>0</v>
      </c>
      <c r="G249" s="226"/>
      <c r="H249" s="76">
        <f t="shared" si="8"/>
        <v>0</v>
      </c>
    </row>
    <row r="250" s="76" customFormat="1" hidden="1" spans="1:8">
      <c r="A250" s="222">
        <f t="shared" si="7"/>
        <v>7</v>
      </c>
      <c r="B250" s="223">
        <v>2020103</v>
      </c>
      <c r="C250" s="138" t="s">
        <v>580</v>
      </c>
      <c r="D250" s="227">
        <f>_xlfn.XLOOKUP(B250,表3!B:B,表3!D:D,0)</f>
        <v>0</v>
      </c>
      <c r="E250" s="139">
        <v>0</v>
      </c>
      <c r="F250" s="139">
        <v>0</v>
      </c>
      <c r="G250" s="226"/>
      <c r="H250" s="76">
        <f t="shared" si="8"/>
        <v>0</v>
      </c>
    </row>
    <row r="251" s="76" customFormat="1" hidden="1" spans="1:8">
      <c r="A251" s="222">
        <f t="shared" si="7"/>
        <v>7</v>
      </c>
      <c r="B251" s="223">
        <v>2020104</v>
      </c>
      <c r="C251" s="138" t="s">
        <v>669</v>
      </c>
      <c r="D251" s="227">
        <f>_xlfn.XLOOKUP(B251,表3!B:B,表3!D:D,0)</f>
        <v>0</v>
      </c>
      <c r="E251" s="139">
        <v>0</v>
      </c>
      <c r="F251" s="139">
        <v>0</v>
      </c>
      <c r="G251" s="226"/>
      <c r="H251" s="76">
        <f t="shared" si="8"/>
        <v>0</v>
      </c>
    </row>
    <row r="252" s="76" customFormat="1" hidden="1" spans="1:8">
      <c r="A252" s="222">
        <f t="shared" si="7"/>
        <v>7</v>
      </c>
      <c r="B252" s="223">
        <v>2020150</v>
      </c>
      <c r="C252" s="138" t="s">
        <v>587</v>
      </c>
      <c r="D252" s="227">
        <f>_xlfn.XLOOKUP(B252,表3!B:B,表3!D:D,0)</f>
        <v>0</v>
      </c>
      <c r="E252" s="139">
        <v>0</v>
      </c>
      <c r="F252" s="139">
        <v>0</v>
      </c>
      <c r="G252" s="226"/>
      <c r="H252" s="76">
        <f t="shared" si="8"/>
        <v>0</v>
      </c>
    </row>
    <row r="253" s="76" customFormat="1" hidden="1" spans="1:8">
      <c r="A253" s="222">
        <f t="shared" si="7"/>
        <v>7</v>
      </c>
      <c r="B253" s="223">
        <v>2020199</v>
      </c>
      <c r="C253" s="138" t="s">
        <v>708</v>
      </c>
      <c r="D253" s="227">
        <f>_xlfn.XLOOKUP(B253,表3!B:B,表3!D:D,0)</f>
        <v>0</v>
      </c>
      <c r="E253" s="139">
        <v>0</v>
      </c>
      <c r="F253" s="139">
        <v>0</v>
      </c>
      <c r="G253" s="226"/>
      <c r="H253" s="76">
        <f t="shared" si="8"/>
        <v>0</v>
      </c>
    </row>
    <row r="254" s="76" customFormat="1" hidden="1" spans="1:8">
      <c r="A254" s="222">
        <f t="shared" si="7"/>
        <v>5</v>
      </c>
      <c r="B254" s="223">
        <v>20202</v>
      </c>
      <c r="C254" s="140" t="s">
        <v>709</v>
      </c>
      <c r="D254" s="227">
        <f>_xlfn.XLOOKUP(B254,表3!B:B,表3!D:D,0)</f>
        <v>0</v>
      </c>
      <c r="E254" s="139">
        <f>SUM(E255:E256)</f>
        <v>0</v>
      </c>
      <c r="F254" s="139">
        <f>SUM(F255:F256)</f>
        <v>0</v>
      </c>
      <c r="G254" s="226"/>
      <c r="H254" s="76">
        <f t="shared" si="8"/>
        <v>0</v>
      </c>
    </row>
    <row r="255" s="76" customFormat="1" hidden="1" spans="1:8">
      <c r="A255" s="222">
        <f t="shared" si="7"/>
        <v>7</v>
      </c>
      <c r="B255" s="223">
        <v>2020201</v>
      </c>
      <c r="C255" s="138" t="s">
        <v>710</v>
      </c>
      <c r="D255" s="227">
        <f>_xlfn.XLOOKUP(B255,表3!B:B,表3!D:D,0)</f>
        <v>0</v>
      </c>
      <c r="E255" s="139">
        <v>0</v>
      </c>
      <c r="F255" s="139">
        <v>0</v>
      </c>
      <c r="G255" s="226"/>
      <c r="H255" s="76">
        <f t="shared" si="8"/>
        <v>0</v>
      </c>
    </row>
    <row r="256" s="76" customFormat="1" hidden="1" spans="1:8">
      <c r="A256" s="222">
        <f t="shared" si="7"/>
        <v>7</v>
      </c>
      <c r="B256" s="223">
        <v>2020202</v>
      </c>
      <c r="C256" s="138" t="s">
        <v>711</v>
      </c>
      <c r="D256" s="227">
        <f>_xlfn.XLOOKUP(B256,表3!B:B,表3!D:D,0)</f>
        <v>0</v>
      </c>
      <c r="E256" s="139">
        <v>0</v>
      </c>
      <c r="F256" s="139">
        <v>0</v>
      </c>
      <c r="G256" s="226"/>
      <c r="H256" s="76">
        <f t="shared" si="8"/>
        <v>0</v>
      </c>
    </row>
    <row r="257" s="76" customFormat="1" hidden="1" spans="1:8">
      <c r="A257" s="222">
        <f t="shared" si="7"/>
        <v>5</v>
      </c>
      <c r="B257" s="223">
        <v>20203</v>
      </c>
      <c r="C257" s="140" t="s">
        <v>712</v>
      </c>
      <c r="D257" s="227">
        <f>_xlfn.XLOOKUP(B257,表3!B:B,表3!D:D,0)</f>
        <v>0</v>
      </c>
      <c r="E257" s="139">
        <f>SUM(E258:E259)</f>
        <v>0</v>
      </c>
      <c r="F257" s="139">
        <f>SUM(F258:F259)</f>
        <v>0</v>
      </c>
      <c r="G257" s="226"/>
      <c r="H257" s="76">
        <f t="shared" si="8"/>
        <v>0</v>
      </c>
    </row>
    <row r="258" s="76" customFormat="1" hidden="1" spans="1:8">
      <c r="A258" s="222">
        <f t="shared" si="7"/>
        <v>7</v>
      </c>
      <c r="B258" s="223">
        <v>2020304</v>
      </c>
      <c r="C258" s="138" t="s">
        <v>713</v>
      </c>
      <c r="D258" s="227">
        <f>_xlfn.XLOOKUP(B258,表3!B:B,表3!D:D,0)</f>
        <v>0</v>
      </c>
      <c r="E258" s="139">
        <v>0</v>
      </c>
      <c r="F258" s="139">
        <v>0</v>
      </c>
      <c r="G258" s="226"/>
      <c r="H258" s="76">
        <f t="shared" si="8"/>
        <v>0</v>
      </c>
    </row>
    <row r="259" s="76" customFormat="1" hidden="1" spans="1:8">
      <c r="A259" s="222">
        <f t="shared" si="7"/>
        <v>7</v>
      </c>
      <c r="B259" s="223">
        <v>2020306</v>
      </c>
      <c r="C259" s="138" t="s">
        <v>714</v>
      </c>
      <c r="D259" s="227">
        <f>_xlfn.XLOOKUP(B259,表3!B:B,表3!D:D,0)</f>
        <v>0</v>
      </c>
      <c r="E259" s="139">
        <v>0</v>
      </c>
      <c r="F259" s="139">
        <v>0</v>
      </c>
      <c r="G259" s="226"/>
      <c r="H259" s="76">
        <f t="shared" si="8"/>
        <v>0</v>
      </c>
    </row>
    <row r="260" s="76" customFormat="1" hidden="1" spans="1:8">
      <c r="A260" s="222">
        <f t="shared" si="7"/>
        <v>5</v>
      </c>
      <c r="B260" s="223">
        <v>20204</v>
      </c>
      <c r="C260" s="140" t="s">
        <v>715</v>
      </c>
      <c r="D260" s="227">
        <f>_xlfn.XLOOKUP(B260,表3!B:B,表3!D:D,0)</f>
        <v>0</v>
      </c>
      <c r="E260" s="139">
        <f>SUM(E261:E265)</f>
        <v>0</v>
      </c>
      <c r="F260" s="139">
        <f>SUM(F261:F265)</f>
        <v>0</v>
      </c>
      <c r="G260" s="226"/>
      <c r="H260" s="76">
        <f t="shared" si="8"/>
        <v>0</v>
      </c>
    </row>
    <row r="261" s="76" customFormat="1" hidden="1" spans="1:8">
      <c r="A261" s="222">
        <f t="shared" ref="A261:A324" si="9">LEN(B261)</f>
        <v>7</v>
      </c>
      <c r="B261" s="223">
        <v>2020401</v>
      </c>
      <c r="C261" s="138" t="s">
        <v>716</v>
      </c>
      <c r="D261" s="227">
        <f>_xlfn.XLOOKUP(B261,表3!B:B,表3!D:D,0)</f>
        <v>0</v>
      </c>
      <c r="E261" s="139">
        <v>0</v>
      </c>
      <c r="F261" s="139">
        <v>0</v>
      </c>
      <c r="G261" s="226"/>
      <c r="H261" s="76">
        <f t="shared" si="8"/>
        <v>0</v>
      </c>
    </row>
    <row r="262" s="76" customFormat="1" hidden="1" spans="1:8">
      <c r="A262" s="222">
        <f t="shared" si="9"/>
        <v>7</v>
      </c>
      <c r="B262" s="223">
        <v>2020402</v>
      </c>
      <c r="C262" s="138" t="s">
        <v>717</v>
      </c>
      <c r="D262" s="227">
        <f>_xlfn.XLOOKUP(B262,表3!B:B,表3!D:D,0)</f>
        <v>0</v>
      </c>
      <c r="E262" s="139">
        <v>0</v>
      </c>
      <c r="F262" s="139">
        <v>0</v>
      </c>
      <c r="G262" s="226"/>
      <c r="H262" s="76">
        <f t="shared" si="8"/>
        <v>0</v>
      </c>
    </row>
    <row r="263" s="76" customFormat="1" hidden="1" spans="1:8">
      <c r="A263" s="222">
        <f t="shared" si="9"/>
        <v>7</v>
      </c>
      <c r="B263" s="223">
        <v>2020403</v>
      </c>
      <c r="C263" s="138" t="s">
        <v>718</v>
      </c>
      <c r="D263" s="227">
        <f>_xlfn.XLOOKUP(B263,表3!B:B,表3!D:D,0)</f>
        <v>0</v>
      </c>
      <c r="E263" s="139">
        <v>0</v>
      </c>
      <c r="F263" s="139">
        <v>0</v>
      </c>
      <c r="G263" s="226"/>
      <c r="H263" s="76">
        <f t="shared" si="8"/>
        <v>0</v>
      </c>
    </row>
    <row r="264" s="76" customFormat="1" hidden="1" spans="1:8">
      <c r="A264" s="222">
        <f t="shared" si="9"/>
        <v>7</v>
      </c>
      <c r="B264" s="223">
        <v>2020404</v>
      </c>
      <c r="C264" s="138" t="s">
        <v>719</v>
      </c>
      <c r="D264" s="227">
        <f>_xlfn.XLOOKUP(B264,表3!B:B,表3!D:D,0)</f>
        <v>0</v>
      </c>
      <c r="E264" s="139">
        <v>0</v>
      </c>
      <c r="F264" s="139">
        <v>0</v>
      </c>
      <c r="G264" s="226"/>
      <c r="H264" s="76">
        <f t="shared" si="8"/>
        <v>0</v>
      </c>
    </row>
    <row r="265" s="76" customFormat="1" hidden="1" spans="1:8">
      <c r="A265" s="222">
        <f t="shared" si="9"/>
        <v>7</v>
      </c>
      <c r="B265" s="223">
        <v>2020499</v>
      </c>
      <c r="C265" s="138" t="s">
        <v>720</v>
      </c>
      <c r="D265" s="227">
        <f>_xlfn.XLOOKUP(B265,表3!B:B,表3!D:D,0)</f>
        <v>0</v>
      </c>
      <c r="E265" s="139">
        <v>0</v>
      </c>
      <c r="F265" s="139">
        <v>0</v>
      </c>
      <c r="G265" s="226"/>
      <c r="H265" s="76">
        <f t="shared" si="8"/>
        <v>0</v>
      </c>
    </row>
    <row r="266" s="76" customFormat="1" hidden="1" spans="1:8">
      <c r="A266" s="222">
        <f t="shared" si="9"/>
        <v>5</v>
      </c>
      <c r="B266" s="223">
        <v>20205</v>
      </c>
      <c r="C266" s="140" t="s">
        <v>721</v>
      </c>
      <c r="D266" s="227">
        <f>_xlfn.XLOOKUP(B266,表3!B:B,表3!D:D,0)</f>
        <v>0</v>
      </c>
      <c r="E266" s="139">
        <f>SUM(E267:E270)</f>
        <v>0</v>
      </c>
      <c r="F266" s="139">
        <f>SUM(F267:F270)</f>
        <v>0</v>
      </c>
      <c r="G266" s="226"/>
      <c r="H266" s="76">
        <f t="shared" si="8"/>
        <v>0</v>
      </c>
    </row>
    <row r="267" s="76" customFormat="1" hidden="1" spans="1:8">
      <c r="A267" s="222">
        <f t="shared" si="9"/>
        <v>7</v>
      </c>
      <c r="B267" s="223">
        <v>2020503</v>
      </c>
      <c r="C267" s="138" t="s">
        <v>722</v>
      </c>
      <c r="D267" s="227">
        <f>_xlfn.XLOOKUP(B267,表3!B:B,表3!D:D,0)</f>
        <v>0</v>
      </c>
      <c r="E267" s="139">
        <v>0</v>
      </c>
      <c r="F267" s="139">
        <v>0</v>
      </c>
      <c r="G267" s="226"/>
      <c r="H267" s="76">
        <f t="shared" si="8"/>
        <v>0</v>
      </c>
    </row>
    <row r="268" s="76" customFormat="1" hidden="1" spans="1:8">
      <c r="A268" s="222">
        <f t="shared" si="9"/>
        <v>7</v>
      </c>
      <c r="B268" s="223">
        <v>2020504</v>
      </c>
      <c r="C268" s="138" t="s">
        <v>723</v>
      </c>
      <c r="D268" s="227">
        <f>_xlfn.XLOOKUP(B268,表3!B:B,表3!D:D,0)</f>
        <v>0</v>
      </c>
      <c r="E268" s="139">
        <v>0</v>
      </c>
      <c r="F268" s="139">
        <v>0</v>
      </c>
      <c r="G268" s="226"/>
      <c r="H268" s="76">
        <f t="shared" si="8"/>
        <v>0</v>
      </c>
    </row>
    <row r="269" s="76" customFormat="1" hidden="1" spans="1:8">
      <c r="A269" s="222">
        <f t="shared" si="9"/>
        <v>7</v>
      </c>
      <c r="B269" s="223">
        <v>2020505</v>
      </c>
      <c r="C269" s="138" t="s">
        <v>724</v>
      </c>
      <c r="D269" s="227">
        <f>_xlfn.XLOOKUP(B269,表3!B:B,表3!D:D,0)</f>
        <v>0</v>
      </c>
      <c r="E269" s="139">
        <v>0</v>
      </c>
      <c r="F269" s="139">
        <v>0</v>
      </c>
      <c r="G269" s="226"/>
      <c r="H269" s="76">
        <f t="shared" ref="H269:H332" si="10">IF(AND(D269=0,E269=0,F269=0),0,1)</f>
        <v>0</v>
      </c>
    </row>
    <row r="270" s="76" customFormat="1" hidden="1" spans="1:8">
      <c r="A270" s="222">
        <f t="shared" si="9"/>
        <v>7</v>
      </c>
      <c r="B270" s="223">
        <v>2020599</v>
      </c>
      <c r="C270" s="138" t="s">
        <v>725</v>
      </c>
      <c r="D270" s="227">
        <f>_xlfn.XLOOKUP(B270,表3!B:B,表3!D:D,0)</f>
        <v>0</v>
      </c>
      <c r="E270" s="139">
        <v>0</v>
      </c>
      <c r="F270" s="139">
        <v>0</v>
      </c>
      <c r="G270" s="226"/>
      <c r="H270" s="76">
        <f t="shared" si="10"/>
        <v>0</v>
      </c>
    </row>
    <row r="271" s="76" customFormat="1" hidden="1" spans="1:8">
      <c r="A271" s="222">
        <f t="shared" si="9"/>
        <v>5</v>
      </c>
      <c r="B271" s="223">
        <v>20206</v>
      </c>
      <c r="C271" s="140" t="s">
        <v>726</v>
      </c>
      <c r="D271" s="227">
        <f>_xlfn.XLOOKUP(B271,表3!B:B,表3!D:D,0)</f>
        <v>0</v>
      </c>
      <c r="E271" s="139">
        <f>E272</f>
        <v>0</v>
      </c>
      <c r="F271" s="139">
        <f>F272</f>
        <v>0</v>
      </c>
      <c r="G271" s="226"/>
      <c r="H271" s="76">
        <f t="shared" si="10"/>
        <v>0</v>
      </c>
    </row>
    <row r="272" s="76" customFormat="1" hidden="1" spans="1:8">
      <c r="A272" s="222">
        <f t="shared" si="9"/>
        <v>7</v>
      </c>
      <c r="B272" s="223">
        <v>2020601</v>
      </c>
      <c r="C272" s="138" t="s">
        <v>727</v>
      </c>
      <c r="D272" s="227">
        <f>_xlfn.XLOOKUP(B272,表3!B:B,表3!D:D,0)</f>
        <v>0</v>
      </c>
      <c r="E272" s="139">
        <v>0</v>
      </c>
      <c r="F272" s="139">
        <v>0</v>
      </c>
      <c r="G272" s="226"/>
      <c r="H272" s="76">
        <f t="shared" si="10"/>
        <v>0</v>
      </c>
    </row>
    <row r="273" s="76" customFormat="1" hidden="1" spans="1:8">
      <c r="A273" s="222">
        <f t="shared" si="9"/>
        <v>5</v>
      </c>
      <c r="B273" s="223">
        <v>20207</v>
      </c>
      <c r="C273" s="140" t="s">
        <v>728</v>
      </c>
      <c r="D273" s="227">
        <f>_xlfn.XLOOKUP(B273,表3!B:B,表3!D:D,0)</f>
        <v>0</v>
      </c>
      <c r="E273" s="139">
        <f>SUM(E274:E277)</f>
        <v>0</v>
      </c>
      <c r="F273" s="139">
        <f>SUM(F274:F277)</f>
        <v>0</v>
      </c>
      <c r="G273" s="226"/>
      <c r="H273" s="76">
        <f t="shared" si="10"/>
        <v>0</v>
      </c>
    </row>
    <row r="274" s="76" customFormat="1" hidden="1" spans="1:8">
      <c r="A274" s="222">
        <f t="shared" si="9"/>
        <v>7</v>
      </c>
      <c r="B274" s="223">
        <v>2020701</v>
      </c>
      <c r="C274" s="138" t="s">
        <v>729</v>
      </c>
      <c r="D274" s="227">
        <f>_xlfn.XLOOKUP(B274,表3!B:B,表3!D:D,0)</f>
        <v>0</v>
      </c>
      <c r="E274" s="139">
        <v>0</v>
      </c>
      <c r="F274" s="139">
        <v>0</v>
      </c>
      <c r="G274" s="226"/>
      <c r="H274" s="76">
        <f t="shared" si="10"/>
        <v>0</v>
      </c>
    </row>
    <row r="275" s="76" customFormat="1" hidden="1" spans="1:8">
      <c r="A275" s="222">
        <f t="shared" si="9"/>
        <v>7</v>
      </c>
      <c r="B275" s="223">
        <v>2020702</v>
      </c>
      <c r="C275" s="138" t="s">
        <v>730</v>
      </c>
      <c r="D275" s="227">
        <f>_xlfn.XLOOKUP(B275,表3!B:B,表3!D:D,0)</f>
        <v>0</v>
      </c>
      <c r="E275" s="139">
        <v>0</v>
      </c>
      <c r="F275" s="139">
        <v>0</v>
      </c>
      <c r="G275" s="226"/>
      <c r="H275" s="76">
        <f t="shared" si="10"/>
        <v>0</v>
      </c>
    </row>
    <row r="276" s="76" customFormat="1" hidden="1" spans="1:8">
      <c r="A276" s="222">
        <f t="shared" si="9"/>
        <v>7</v>
      </c>
      <c r="B276" s="223">
        <v>2020703</v>
      </c>
      <c r="C276" s="138" t="s">
        <v>731</v>
      </c>
      <c r="D276" s="227">
        <f>_xlfn.XLOOKUP(B276,表3!B:B,表3!D:D,0)</f>
        <v>0</v>
      </c>
      <c r="E276" s="139">
        <v>0</v>
      </c>
      <c r="F276" s="139">
        <v>0</v>
      </c>
      <c r="G276" s="226"/>
      <c r="H276" s="76">
        <f t="shared" si="10"/>
        <v>0</v>
      </c>
    </row>
    <row r="277" s="76" customFormat="1" hidden="1" spans="1:8">
      <c r="A277" s="222">
        <f t="shared" si="9"/>
        <v>7</v>
      </c>
      <c r="B277" s="223">
        <v>2020799</v>
      </c>
      <c r="C277" s="138" t="s">
        <v>732</v>
      </c>
      <c r="D277" s="227">
        <f>_xlfn.XLOOKUP(B277,表3!B:B,表3!D:D,0)</f>
        <v>0</v>
      </c>
      <c r="E277" s="139">
        <v>0</v>
      </c>
      <c r="F277" s="139">
        <v>0</v>
      </c>
      <c r="G277" s="226"/>
      <c r="H277" s="76">
        <f t="shared" si="10"/>
        <v>0</v>
      </c>
    </row>
    <row r="278" s="76" customFormat="1" hidden="1" spans="1:8">
      <c r="A278" s="222">
        <f t="shared" si="9"/>
        <v>5</v>
      </c>
      <c r="B278" s="223">
        <v>20208</v>
      </c>
      <c r="C278" s="140" t="s">
        <v>733</v>
      </c>
      <c r="D278" s="227">
        <f>_xlfn.XLOOKUP(B278,表3!B:B,表3!D:D,0)</f>
        <v>0</v>
      </c>
      <c r="E278" s="139">
        <f>SUM(E279:E283)</f>
        <v>0</v>
      </c>
      <c r="F278" s="139">
        <f>SUM(F279:F283)</f>
        <v>0</v>
      </c>
      <c r="G278" s="226"/>
      <c r="H278" s="76">
        <f t="shared" si="10"/>
        <v>0</v>
      </c>
    </row>
    <row r="279" s="76" customFormat="1" hidden="1" spans="1:8">
      <c r="A279" s="222">
        <f t="shared" si="9"/>
        <v>7</v>
      </c>
      <c r="B279" s="223">
        <v>2020801</v>
      </c>
      <c r="C279" s="138" t="s">
        <v>579</v>
      </c>
      <c r="D279" s="227">
        <f>_xlfn.XLOOKUP(B279,表3!B:B,表3!D:D,0)</f>
        <v>0</v>
      </c>
      <c r="E279" s="139">
        <v>0</v>
      </c>
      <c r="F279" s="139">
        <v>0</v>
      </c>
      <c r="G279" s="226"/>
      <c r="H279" s="76">
        <f t="shared" si="10"/>
        <v>0</v>
      </c>
    </row>
    <row r="280" s="76" customFormat="1" hidden="1" spans="1:8">
      <c r="A280" s="222">
        <f t="shared" si="9"/>
        <v>7</v>
      </c>
      <c r="B280" s="223">
        <v>2020802</v>
      </c>
      <c r="C280" s="138" t="s">
        <v>339</v>
      </c>
      <c r="D280" s="227">
        <f>_xlfn.XLOOKUP(B280,表3!B:B,表3!D:D,0)</f>
        <v>0</v>
      </c>
      <c r="E280" s="139">
        <v>0</v>
      </c>
      <c r="F280" s="139">
        <v>0</v>
      </c>
      <c r="G280" s="226"/>
      <c r="H280" s="76">
        <f t="shared" si="10"/>
        <v>0</v>
      </c>
    </row>
    <row r="281" s="76" customFormat="1" hidden="1" spans="1:8">
      <c r="A281" s="222">
        <f t="shared" si="9"/>
        <v>7</v>
      </c>
      <c r="B281" s="223">
        <v>2020803</v>
      </c>
      <c r="C281" s="138" t="s">
        <v>580</v>
      </c>
      <c r="D281" s="227">
        <f>_xlfn.XLOOKUP(B281,表3!B:B,表3!D:D,0)</f>
        <v>0</v>
      </c>
      <c r="E281" s="139">
        <v>0</v>
      </c>
      <c r="F281" s="139">
        <v>0</v>
      </c>
      <c r="G281" s="226"/>
      <c r="H281" s="76">
        <f t="shared" si="10"/>
        <v>0</v>
      </c>
    </row>
    <row r="282" s="76" customFormat="1" hidden="1" spans="1:8">
      <c r="A282" s="222">
        <f t="shared" si="9"/>
        <v>7</v>
      </c>
      <c r="B282" s="223">
        <v>2020850</v>
      </c>
      <c r="C282" s="138" t="s">
        <v>587</v>
      </c>
      <c r="D282" s="227">
        <f>_xlfn.XLOOKUP(B282,表3!B:B,表3!D:D,0)</f>
        <v>0</v>
      </c>
      <c r="E282" s="139">
        <v>0</v>
      </c>
      <c r="F282" s="139">
        <v>0</v>
      </c>
      <c r="G282" s="226"/>
      <c r="H282" s="76">
        <f t="shared" si="10"/>
        <v>0</v>
      </c>
    </row>
    <row r="283" s="76" customFormat="1" hidden="1" spans="1:8">
      <c r="A283" s="222">
        <f t="shared" si="9"/>
        <v>7</v>
      </c>
      <c r="B283" s="223">
        <v>2020899</v>
      </c>
      <c r="C283" s="138" t="s">
        <v>734</v>
      </c>
      <c r="D283" s="227">
        <f>_xlfn.XLOOKUP(B283,表3!B:B,表3!D:D,0)</f>
        <v>0</v>
      </c>
      <c r="E283" s="139">
        <v>0</v>
      </c>
      <c r="F283" s="139">
        <v>0</v>
      </c>
      <c r="G283" s="226"/>
      <c r="H283" s="76">
        <f t="shared" si="10"/>
        <v>0</v>
      </c>
    </row>
    <row r="284" s="76" customFormat="1" hidden="1" spans="1:8">
      <c r="A284" s="222">
        <f t="shared" si="9"/>
        <v>5</v>
      </c>
      <c r="B284" s="223">
        <v>20299</v>
      </c>
      <c r="C284" s="140" t="s">
        <v>735</v>
      </c>
      <c r="D284" s="227">
        <f>_xlfn.XLOOKUP(B284,表3!B:B,表3!D:D,0)</f>
        <v>0</v>
      </c>
      <c r="E284" s="139">
        <f>E285</f>
        <v>0</v>
      </c>
      <c r="F284" s="139">
        <f>F285</f>
        <v>0</v>
      </c>
      <c r="G284" s="226"/>
      <c r="H284" s="76">
        <f t="shared" si="10"/>
        <v>0</v>
      </c>
    </row>
    <row r="285" s="76" customFormat="1" hidden="1" spans="1:8">
      <c r="A285" s="222">
        <f t="shared" si="9"/>
        <v>7</v>
      </c>
      <c r="B285" s="223">
        <v>2029999</v>
      </c>
      <c r="C285" s="138" t="s">
        <v>736</v>
      </c>
      <c r="D285" s="227">
        <f>_xlfn.XLOOKUP(B285,表3!B:B,表3!D:D,0)</f>
        <v>0</v>
      </c>
      <c r="E285" s="139">
        <v>0</v>
      </c>
      <c r="F285" s="139">
        <v>0</v>
      </c>
      <c r="G285" s="226"/>
      <c r="H285" s="76">
        <f t="shared" si="10"/>
        <v>0</v>
      </c>
    </row>
    <row r="286" s="76" customFormat="1" spans="1:8">
      <c r="A286" s="222">
        <f t="shared" si="9"/>
        <v>3</v>
      </c>
      <c r="B286" s="223">
        <v>203</v>
      </c>
      <c r="C286" s="140" t="s">
        <v>208</v>
      </c>
      <c r="D286" s="227">
        <f>_xlfn.XLOOKUP(B286,表3!B:B,表3!D:D,0)</f>
        <v>0</v>
      </c>
      <c r="E286" s="139">
        <f>SUM(E287,E291,E293,E295,E303)</f>
        <v>0</v>
      </c>
      <c r="F286" s="139">
        <f>SUM(F287,F291,F293,F295,F303)</f>
        <v>7</v>
      </c>
      <c r="G286" s="226"/>
      <c r="H286" s="76">
        <f t="shared" si="10"/>
        <v>1</v>
      </c>
    </row>
    <row r="287" s="76" customFormat="1" hidden="1" spans="1:8">
      <c r="A287" s="222">
        <f t="shared" si="9"/>
        <v>5</v>
      </c>
      <c r="B287" s="223">
        <v>20301</v>
      </c>
      <c r="C287" s="140" t="s">
        <v>737</v>
      </c>
      <c r="D287" s="227">
        <f>_xlfn.XLOOKUP(B287,表3!B:B,表3!D:D,0)</f>
        <v>0</v>
      </c>
      <c r="E287" s="139">
        <f>SUM(E288:E290)</f>
        <v>0</v>
      </c>
      <c r="F287" s="139">
        <f>SUM(F288:F290)</f>
        <v>0</v>
      </c>
      <c r="G287" s="226"/>
      <c r="H287" s="76">
        <f t="shared" si="10"/>
        <v>0</v>
      </c>
    </row>
    <row r="288" s="76" customFormat="1" hidden="1" spans="1:8">
      <c r="A288" s="222">
        <f t="shared" si="9"/>
        <v>7</v>
      </c>
      <c r="B288" s="223">
        <v>2030101</v>
      </c>
      <c r="C288" s="138" t="s">
        <v>738</v>
      </c>
      <c r="D288" s="227">
        <f>_xlfn.XLOOKUP(B288,表3!B:B,表3!D:D,0)</f>
        <v>0</v>
      </c>
      <c r="E288" s="139">
        <v>0</v>
      </c>
      <c r="F288" s="139">
        <v>0</v>
      </c>
      <c r="G288" s="226"/>
      <c r="H288" s="76">
        <f t="shared" si="10"/>
        <v>0</v>
      </c>
    </row>
    <row r="289" s="76" customFormat="1" hidden="1" spans="1:8">
      <c r="A289" s="222">
        <f t="shared" si="9"/>
        <v>7</v>
      </c>
      <c r="B289" s="223">
        <v>2030102</v>
      </c>
      <c r="C289" s="138" t="s">
        <v>739</v>
      </c>
      <c r="D289" s="227">
        <f>_xlfn.XLOOKUP(B289,表3!B:B,表3!D:D,0)</f>
        <v>0</v>
      </c>
      <c r="E289" s="139">
        <v>0</v>
      </c>
      <c r="F289" s="139">
        <v>0</v>
      </c>
      <c r="G289" s="226"/>
      <c r="H289" s="76">
        <f t="shared" si="10"/>
        <v>0</v>
      </c>
    </row>
    <row r="290" s="76" customFormat="1" hidden="1" spans="1:8">
      <c r="A290" s="222">
        <f t="shared" si="9"/>
        <v>7</v>
      </c>
      <c r="B290" s="223">
        <v>2030199</v>
      </c>
      <c r="C290" s="138" t="s">
        <v>740</v>
      </c>
      <c r="D290" s="227">
        <f>_xlfn.XLOOKUP(B290,表3!B:B,表3!D:D,0)</f>
        <v>0</v>
      </c>
      <c r="E290" s="139">
        <v>0</v>
      </c>
      <c r="F290" s="139">
        <v>0</v>
      </c>
      <c r="G290" s="226"/>
      <c r="H290" s="76">
        <f t="shared" si="10"/>
        <v>0</v>
      </c>
    </row>
    <row r="291" s="76" customFormat="1" hidden="1" spans="1:8">
      <c r="A291" s="222">
        <f t="shared" si="9"/>
        <v>5</v>
      </c>
      <c r="B291" s="223">
        <v>20304</v>
      </c>
      <c r="C291" s="140" t="s">
        <v>741</v>
      </c>
      <c r="D291" s="227">
        <f>_xlfn.XLOOKUP(B291,表3!B:B,表3!D:D,0)</f>
        <v>0</v>
      </c>
      <c r="E291" s="139">
        <f>E292</f>
        <v>0</v>
      </c>
      <c r="F291" s="139">
        <f>F292</f>
        <v>0</v>
      </c>
      <c r="G291" s="226"/>
      <c r="H291" s="76">
        <f t="shared" si="10"/>
        <v>0</v>
      </c>
    </row>
    <row r="292" s="76" customFormat="1" hidden="1" spans="1:8">
      <c r="A292" s="222">
        <f t="shared" si="9"/>
        <v>7</v>
      </c>
      <c r="B292" s="223">
        <v>2030401</v>
      </c>
      <c r="C292" s="138" t="s">
        <v>742</v>
      </c>
      <c r="D292" s="227">
        <f>_xlfn.XLOOKUP(B292,表3!B:B,表3!D:D,0)</f>
        <v>0</v>
      </c>
      <c r="E292" s="139">
        <v>0</v>
      </c>
      <c r="F292" s="139">
        <v>0</v>
      </c>
      <c r="G292" s="226"/>
      <c r="H292" s="76">
        <f t="shared" si="10"/>
        <v>0</v>
      </c>
    </row>
    <row r="293" s="76" customFormat="1" hidden="1" spans="1:8">
      <c r="A293" s="222">
        <f t="shared" si="9"/>
        <v>5</v>
      </c>
      <c r="B293" s="223">
        <v>20305</v>
      </c>
      <c r="C293" s="140" t="s">
        <v>743</v>
      </c>
      <c r="D293" s="227">
        <f>_xlfn.XLOOKUP(B293,表3!B:B,表3!D:D,0)</f>
        <v>0</v>
      </c>
      <c r="E293" s="139">
        <f>E294</f>
        <v>0</v>
      </c>
      <c r="F293" s="139">
        <f>F294</f>
        <v>0</v>
      </c>
      <c r="G293" s="226"/>
      <c r="H293" s="76">
        <f t="shared" si="10"/>
        <v>0</v>
      </c>
    </row>
    <row r="294" s="76" customFormat="1" hidden="1" spans="1:8">
      <c r="A294" s="222">
        <f t="shared" si="9"/>
        <v>7</v>
      </c>
      <c r="B294" s="223">
        <v>2030501</v>
      </c>
      <c r="C294" s="138" t="s">
        <v>744</v>
      </c>
      <c r="D294" s="227">
        <f>_xlfn.XLOOKUP(B294,表3!B:B,表3!D:D,0)</f>
        <v>0</v>
      </c>
      <c r="E294" s="139">
        <v>0</v>
      </c>
      <c r="F294" s="139">
        <v>0</v>
      </c>
      <c r="G294" s="226"/>
      <c r="H294" s="76">
        <f t="shared" si="10"/>
        <v>0</v>
      </c>
    </row>
    <row r="295" s="76" customFormat="1" spans="1:8">
      <c r="A295" s="222">
        <f t="shared" si="9"/>
        <v>5</v>
      </c>
      <c r="B295" s="223">
        <v>20306</v>
      </c>
      <c r="C295" s="140" t="s">
        <v>745</v>
      </c>
      <c r="D295" s="227">
        <f>_xlfn.XLOOKUP(B295,表3!B:B,表3!D:D,0)</f>
        <v>0</v>
      </c>
      <c r="E295" s="139">
        <f>SUM(E296:E302)</f>
        <v>0</v>
      </c>
      <c r="F295" s="139">
        <f>SUM(F296:F302)</f>
        <v>7</v>
      </c>
      <c r="G295" s="226"/>
      <c r="H295" s="76">
        <f t="shared" si="10"/>
        <v>1</v>
      </c>
    </row>
    <row r="296" s="76" customFormat="1" hidden="1" spans="1:8">
      <c r="A296" s="222">
        <f t="shared" si="9"/>
        <v>7</v>
      </c>
      <c r="B296" s="223">
        <v>2030601</v>
      </c>
      <c r="C296" s="138" t="s">
        <v>746</v>
      </c>
      <c r="D296" s="227">
        <f>_xlfn.XLOOKUP(B296,表3!B:B,表3!D:D,0)</f>
        <v>0</v>
      </c>
      <c r="E296" s="139">
        <v>0</v>
      </c>
      <c r="F296" s="139">
        <v>0</v>
      </c>
      <c r="G296" s="226"/>
      <c r="H296" s="76">
        <f t="shared" si="10"/>
        <v>0</v>
      </c>
    </row>
    <row r="297" s="76" customFormat="1" hidden="1" spans="1:8">
      <c r="A297" s="222">
        <f t="shared" si="9"/>
        <v>7</v>
      </c>
      <c r="B297" s="223">
        <v>2030602</v>
      </c>
      <c r="C297" s="138" t="s">
        <v>747</v>
      </c>
      <c r="D297" s="227">
        <f>_xlfn.XLOOKUP(B297,表3!B:B,表3!D:D,0)</f>
        <v>0</v>
      </c>
      <c r="E297" s="139">
        <v>0</v>
      </c>
      <c r="F297" s="139">
        <v>0</v>
      </c>
      <c r="G297" s="226"/>
      <c r="H297" s="76">
        <f t="shared" si="10"/>
        <v>0</v>
      </c>
    </row>
    <row r="298" s="76" customFormat="1" spans="1:8">
      <c r="A298" s="222">
        <f t="shared" si="9"/>
        <v>7</v>
      </c>
      <c r="B298" s="223">
        <v>2030603</v>
      </c>
      <c r="C298" s="138" t="s">
        <v>748</v>
      </c>
      <c r="D298" s="227">
        <f>_xlfn.XLOOKUP(B298,表3!B:B,表3!D:D,0)</f>
        <v>0</v>
      </c>
      <c r="E298" s="139">
        <v>0</v>
      </c>
      <c r="F298" s="139">
        <v>7</v>
      </c>
      <c r="G298" s="226"/>
      <c r="H298" s="76">
        <f t="shared" si="10"/>
        <v>1</v>
      </c>
    </row>
    <row r="299" s="76" customFormat="1" hidden="1" spans="1:8">
      <c r="A299" s="222">
        <f t="shared" si="9"/>
        <v>7</v>
      </c>
      <c r="B299" s="223">
        <v>2030604</v>
      </c>
      <c r="C299" s="138" t="s">
        <v>749</v>
      </c>
      <c r="D299" s="227">
        <f>_xlfn.XLOOKUP(B299,表3!B:B,表3!D:D,0)</f>
        <v>0</v>
      </c>
      <c r="E299" s="139">
        <v>0</v>
      </c>
      <c r="F299" s="139">
        <v>0</v>
      </c>
      <c r="G299" s="226"/>
      <c r="H299" s="76">
        <f t="shared" si="10"/>
        <v>0</v>
      </c>
    </row>
    <row r="300" s="76" customFormat="1" hidden="1" spans="1:8">
      <c r="A300" s="222">
        <f t="shared" si="9"/>
        <v>7</v>
      </c>
      <c r="B300" s="223">
        <v>2030607</v>
      </c>
      <c r="C300" s="138" t="s">
        <v>750</v>
      </c>
      <c r="D300" s="227">
        <f>_xlfn.XLOOKUP(B300,表3!B:B,表3!D:D,0)</f>
        <v>0</v>
      </c>
      <c r="E300" s="139">
        <v>0</v>
      </c>
      <c r="F300" s="139">
        <v>0</v>
      </c>
      <c r="G300" s="226"/>
      <c r="H300" s="76">
        <f t="shared" si="10"/>
        <v>0</v>
      </c>
    </row>
    <row r="301" s="76" customFormat="1" hidden="1" spans="1:8">
      <c r="A301" s="222">
        <f t="shared" si="9"/>
        <v>7</v>
      </c>
      <c r="B301" s="223">
        <v>2030608</v>
      </c>
      <c r="C301" s="138" t="s">
        <v>751</v>
      </c>
      <c r="D301" s="227">
        <f>_xlfn.XLOOKUP(B301,表3!B:B,表3!D:D,0)</f>
        <v>0</v>
      </c>
      <c r="E301" s="139">
        <v>0</v>
      </c>
      <c r="F301" s="139">
        <v>0</v>
      </c>
      <c r="G301" s="226"/>
      <c r="H301" s="76">
        <f t="shared" si="10"/>
        <v>0</v>
      </c>
    </row>
    <row r="302" s="76" customFormat="1" hidden="1" spans="1:8">
      <c r="A302" s="222">
        <f t="shared" si="9"/>
        <v>7</v>
      </c>
      <c r="B302" s="223">
        <v>2030699</v>
      </c>
      <c r="C302" s="138" t="s">
        <v>752</v>
      </c>
      <c r="D302" s="227">
        <f>_xlfn.XLOOKUP(B302,表3!B:B,表3!D:D,0)</f>
        <v>0</v>
      </c>
      <c r="E302" s="139">
        <v>0</v>
      </c>
      <c r="F302" s="139">
        <v>0</v>
      </c>
      <c r="G302" s="226"/>
      <c r="H302" s="76">
        <f t="shared" si="10"/>
        <v>0</v>
      </c>
    </row>
    <row r="303" s="76" customFormat="1" hidden="1" spans="1:8">
      <c r="A303" s="222">
        <f t="shared" si="9"/>
        <v>5</v>
      </c>
      <c r="B303" s="223">
        <v>20399</v>
      </c>
      <c r="C303" s="140" t="s">
        <v>753</v>
      </c>
      <c r="D303" s="227">
        <f>_xlfn.XLOOKUP(B303,表3!B:B,表3!D:D,0)</f>
        <v>0</v>
      </c>
      <c r="E303" s="139">
        <f>E304</f>
        <v>0</v>
      </c>
      <c r="F303" s="139">
        <f>F304</f>
        <v>0</v>
      </c>
      <c r="G303" s="226"/>
      <c r="H303" s="76">
        <f t="shared" si="10"/>
        <v>0</v>
      </c>
    </row>
    <row r="304" s="76" customFormat="1" hidden="1" spans="1:8">
      <c r="A304" s="222">
        <f t="shared" si="9"/>
        <v>7</v>
      </c>
      <c r="B304" s="223">
        <v>2039999</v>
      </c>
      <c r="C304" s="138" t="s">
        <v>754</v>
      </c>
      <c r="D304" s="227">
        <f>_xlfn.XLOOKUP(B304,表3!B:B,表3!D:D,0)</f>
        <v>0</v>
      </c>
      <c r="E304" s="139">
        <v>0</v>
      </c>
      <c r="F304" s="139">
        <v>0</v>
      </c>
      <c r="G304" s="226"/>
      <c r="H304" s="76">
        <f t="shared" si="10"/>
        <v>0</v>
      </c>
    </row>
    <row r="305" s="76" customFormat="1" spans="1:8">
      <c r="A305" s="222">
        <f t="shared" si="9"/>
        <v>3</v>
      </c>
      <c r="B305" s="223">
        <v>204</v>
      </c>
      <c r="C305" s="140" t="s">
        <v>213</v>
      </c>
      <c r="D305" s="227">
        <f>_xlfn.XLOOKUP(B305,表3!B:B,表3!D:D,0)</f>
        <v>20982.57</v>
      </c>
      <c r="E305" s="139">
        <f>SUM(E306,E309,E320,E327,E335,E344,E358,E368,E378,E386,E392)</f>
        <v>20982.57</v>
      </c>
      <c r="F305" s="139">
        <f>SUM(F306,F309,F320,F327,F335,F344,F358,F368,F378,F386,F392)</f>
        <v>21983</v>
      </c>
      <c r="G305" s="226"/>
      <c r="H305" s="76">
        <f t="shared" si="10"/>
        <v>1</v>
      </c>
    </row>
    <row r="306" s="76" customFormat="1" spans="1:8">
      <c r="A306" s="222">
        <f t="shared" si="9"/>
        <v>5</v>
      </c>
      <c r="B306" s="223">
        <v>20401</v>
      </c>
      <c r="C306" s="140" t="s">
        <v>755</v>
      </c>
      <c r="D306" s="227">
        <f>_xlfn.XLOOKUP(B306,表3!B:B,表3!D:D,0)</f>
        <v>341.24</v>
      </c>
      <c r="E306" s="139">
        <f>SUM(E307:E308)</f>
        <v>341.24</v>
      </c>
      <c r="F306" s="139">
        <f>SUM(F307:F308)</f>
        <v>0</v>
      </c>
      <c r="G306" s="226"/>
      <c r="H306" s="76">
        <f t="shared" si="10"/>
        <v>1</v>
      </c>
    </row>
    <row r="307" s="76" customFormat="1" spans="1:8">
      <c r="A307" s="222">
        <f t="shared" si="9"/>
        <v>7</v>
      </c>
      <c r="B307" s="223">
        <v>2040101</v>
      </c>
      <c r="C307" s="138" t="s">
        <v>756</v>
      </c>
      <c r="D307" s="227">
        <f>_xlfn.XLOOKUP(B307,表3!B:B,表3!D:D,0)</f>
        <v>341.24</v>
      </c>
      <c r="E307" s="139">
        <v>341.24</v>
      </c>
      <c r="F307" s="139">
        <v>0</v>
      </c>
      <c r="G307" s="226"/>
      <c r="H307" s="76">
        <f t="shared" si="10"/>
        <v>1</v>
      </c>
    </row>
    <row r="308" s="76" customFormat="1" hidden="1" spans="1:8">
      <c r="A308" s="222">
        <f t="shared" si="9"/>
        <v>7</v>
      </c>
      <c r="B308" s="223">
        <v>2040199</v>
      </c>
      <c r="C308" s="138" t="s">
        <v>757</v>
      </c>
      <c r="D308" s="227">
        <f>_xlfn.XLOOKUP(B308,表3!B:B,表3!D:D,0)</f>
        <v>0</v>
      </c>
      <c r="E308" s="139">
        <v>0</v>
      </c>
      <c r="F308" s="139">
        <v>0</v>
      </c>
      <c r="G308" s="226"/>
      <c r="H308" s="76">
        <f t="shared" si="10"/>
        <v>0</v>
      </c>
    </row>
    <row r="309" s="76" customFormat="1" spans="1:8">
      <c r="A309" s="222">
        <f t="shared" si="9"/>
        <v>5</v>
      </c>
      <c r="B309" s="223">
        <v>20402</v>
      </c>
      <c r="C309" s="140" t="s">
        <v>758</v>
      </c>
      <c r="D309" s="227">
        <f>_xlfn.XLOOKUP(B309,表3!B:B,表3!D:D,0)</f>
        <v>18848.6</v>
      </c>
      <c r="E309" s="139">
        <f>SUM(E310:E319)</f>
        <v>18848.6</v>
      </c>
      <c r="F309" s="139">
        <f>SUM(F310:F319)</f>
        <v>19289</v>
      </c>
      <c r="G309" s="226"/>
      <c r="H309" s="76">
        <f t="shared" si="10"/>
        <v>1</v>
      </c>
    </row>
    <row r="310" s="76" customFormat="1" spans="1:8">
      <c r="A310" s="222">
        <f t="shared" si="9"/>
        <v>7</v>
      </c>
      <c r="B310" s="223">
        <v>2040201</v>
      </c>
      <c r="C310" s="138" t="s">
        <v>579</v>
      </c>
      <c r="D310" s="227">
        <f>_xlfn.XLOOKUP(B310,表3!B:B,表3!D:D,0)</f>
        <v>11961.78</v>
      </c>
      <c r="E310" s="139">
        <v>11961.78</v>
      </c>
      <c r="F310" s="139">
        <v>10897</v>
      </c>
      <c r="G310" s="226"/>
      <c r="H310" s="76">
        <f t="shared" si="10"/>
        <v>1</v>
      </c>
    </row>
    <row r="311" s="76" customFormat="1" spans="1:8">
      <c r="A311" s="222">
        <f t="shared" si="9"/>
        <v>7</v>
      </c>
      <c r="B311" s="223">
        <v>2040202</v>
      </c>
      <c r="C311" s="138" t="s">
        <v>339</v>
      </c>
      <c r="D311" s="227">
        <f>_xlfn.XLOOKUP(B311,表3!B:B,表3!D:D,0)</f>
        <v>3066.3</v>
      </c>
      <c r="E311" s="139">
        <v>3066.3</v>
      </c>
      <c r="F311" s="139">
        <v>3989</v>
      </c>
      <c r="G311" s="226"/>
      <c r="H311" s="76">
        <f t="shared" si="10"/>
        <v>1</v>
      </c>
    </row>
    <row r="312" s="76" customFormat="1" hidden="1" spans="1:8">
      <c r="A312" s="222">
        <f t="shared" si="9"/>
        <v>7</v>
      </c>
      <c r="B312" s="223">
        <v>2040203</v>
      </c>
      <c r="C312" s="138" t="s">
        <v>580</v>
      </c>
      <c r="D312" s="227">
        <f>_xlfn.XLOOKUP(B312,表3!B:B,表3!D:D,0)</f>
        <v>0</v>
      </c>
      <c r="E312" s="139">
        <v>0</v>
      </c>
      <c r="F312" s="139">
        <v>0</v>
      </c>
      <c r="G312" s="226"/>
      <c r="H312" s="76">
        <f t="shared" si="10"/>
        <v>0</v>
      </c>
    </row>
    <row r="313" s="76" customFormat="1" hidden="1" spans="1:8">
      <c r="A313" s="222">
        <f t="shared" si="9"/>
        <v>7</v>
      </c>
      <c r="B313" s="223">
        <v>2040219</v>
      </c>
      <c r="C313" s="138" t="s">
        <v>618</v>
      </c>
      <c r="D313" s="227">
        <f>_xlfn.XLOOKUP(B313,表3!B:B,表3!D:D,0)</f>
        <v>0</v>
      </c>
      <c r="E313" s="139">
        <v>0</v>
      </c>
      <c r="F313" s="139">
        <v>0</v>
      </c>
      <c r="G313" s="226"/>
      <c r="H313" s="76">
        <f t="shared" si="10"/>
        <v>0</v>
      </c>
    </row>
    <row r="314" s="76" customFormat="1" spans="1:8">
      <c r="A314" s="222">
        <f t="shared" si="9"/>
        <v>7</v>
      </c>
      <c r="B314" s="223">
        <v>2040220</v>
      </c>
      <c r="C314" s="138" t="s">
        <v>759</v>
      </c>
      <c r="D314" s="227">
        <f>_xlfn.XLOOKUP(B314,表3!B:B,表3!D:D,0)</f>
        <v>0</v>
      </c>
      <c r="E314" s="139">
        <v>0</v>
      </c>
      <c r="F314" s="139">
        <v>800</v>
      </c>
      <c r="G314" s="226"/>
      <c r="H314" s="76">
        <f t="shared" si="10"/>
        <v>1</v>
      </c>
    </row>
    <row r="315" s="76" customFormat="1" hidden="1" spans="1:8">
      <c r="A315" s="222">
        <f t="shared" si="9"/>
        <v>7</v>
      </c>
      <c r="B315" s="223">
        <v>2040221</v>
      </c>
      <c r="C315" s="138" t="s">
        <v>760</v>
      </c>
      <c r="D315" s="227">
        <f>_xlfn.XLOOKUP(B315,表3!B:B,表3!D:D,0)</f>
        <v>0</v>
      </c>
      <c r="E315" s="139">
        <v>0</v>
      </c>
      <c r="F315" s="139">
        <v>0</v>
      </c>
      <c r="G315" s="226"/>
      <c r="H315" s="76">
        <f t="shared" si="10"/>
        <v>0</v>
      </c>
    </row>
    <row r="316" s="76" customFormat="1" hidden="1" spans="1:8">
      <c r="A316" s="222">
        <f t="shared" si="9"/>
        <v>7</v>
      </c>
      <c r="B316" s="223">
        <v>2040222</v>
      </c>
      <c r="C316" s="138" t="s">
        <v>761</v>
      </c>
      <c r="D316" s="227">
        <f>_xlfn.XLOOKUP(B316,表3!B:B,表3!D:D,0)</f>
        <v>0</v>
      </c>
      <c r="E316" s="139">
        <v>0</v>
      </c>
      <c r="F316" s="139">
        <v>0</v>
      </c>
      <c r="G316" s="226"/>
      <c r="H316" s="76">
        <f t="shared" si="10"/>
        <v>0</v>
      </c>
    </row>
    <row r="317" s="76" customFormat="1" hidden="1" spans="1:8">
      <c r="A317" s="222">
        <f t="shared" si="9"/>
        <v>7</v>
      </c>
      <c r="B317" s="223">
        <v>2040223</v>
      </c>
      <c r="C317" s="138" t="s">
        <v>762</v>
      </c>
      <c r="D317" s="227">
        <f>_xlfn.XLOOKUP(B317,表3!B:B,表3!D:D,0)</f>
        <v>0</v>
      </c>
      <c r="E317" s="139">
        <v>0</v>
      </c>
      <c r="F317" s="139">
        <v>0</v>
      </c>
      <c r="G317" s="226"/>
      <c r="H317" s="76">
        <f t="shared" si="10"/>
        <v>0</v>
      </c>
    </row>
    <row r="318" s="76" customFormat="1" hidden="1" spans="1:8">
      <c r="A318" s="222">
        <f t="shared" si="9"/>
        <v>7</v>
      </c>
      <c r="B318" s="223">
        <v>2040250</v>
      </c>
      <c r="C318" s="138" t="s">
        <v>587</v>
      </c>
      <c r="D318" s="227">
        <f>_xlfn.XLOOKUP(B318,表3!B:B,表3!D:D,0)</f>
        <v>0</v>
      </c>
      <c r="E318" s="139">
        <v>0</v>
      </c>
      <c r="F318" s="139">
        <v>0</v>
      </c>
      <c r="G318" s="226"/>
      <c r="H318" s="76">
        <f t="shared" si="10"/>
        <v>0</v>
      </c>
    </row>
    <row r="319" s="76" customFormat="1" spans="1:8">
      <c r="A319" s="222">
        <f t="shared" si="9"/>
        <v>7</v>
      </c>
      <c r="B319" s="223">
        <v>2040299</v>
      </c>
      <c r="C319" s="138" t="s">
        <v>763</v>
      </c>
      <c r="D319" s="227">
        <f>_xlfn.XLOOKUP(B319,表3!B:B,表3!D:D,0)</f>
        <v>3820.52</v>
      </c>
      <c r="E319" s="139">
        <v>3820.52</v>
      </c>
      <c r="F319" s="139">
        <v>3603</v>
      </c>
      <c r="G319" s="226"/>
      <c r="H319" s="76">
        <f t="shared" si="10"/>
        <v>1</v>
      </c>
    </row>
    <row r="320" s="76" customFormat="1" hidden="1" spans="1:8">
      <c r="A320" s="222">
        <f t="shared" si="9"/>
        <v>5</v>
      </c>
      <c r="B320" s="223">
        <v>20403</v>
      </c>
      <c r="C320" s="140" t="s">
        <v>764</v>
      </c>
      <c r="D320" s="227">
        <f>_xlfn.XLOOKUP(B320,表3!B:B,表3!D:D,0)</f>
        <v>0</v>
      </c>
      <c r="E320" s="139">
        <f>SUM(E321:E326)</f>
        <v>0</v>
      </c>
      <c r="F320" s="139">
        <f>SUM(F321:F326)</f>
        <v>0</v>
      </c>
      <c r="G320" s="226"/>
      <c r="H320" s="76">
        <f t="shared" si="10"/>
        <v>0</v>
      </c>
    </row>
    <row r="321" s="76" customFormat="1" hidden="1" spans="1:8">
      <c r="A321" s="222">
        <f t="shared" si="9"/>
        <v>7</v>
      </c>
      <c r="B321" s="223">
        <v>2040301</v>
      </c>
      <c r="C321" s="138" t="s">
        <v>579</v>
      </c>
      <c r="D321" s="227">
        <f>_xlfn.XLOOKUP(B321,表3!B:B,表3!D:D,0)</f>
        <v>0</v>
      </c>
      <c r="E321" s="139">
        <v>0</v>
      </c>
      <c r="F321" s="139">
        <v>0</v>
      </c>
      <c r="G321" s="226"/>
      <c r="H321" s="76">
        <f t="shared" si="10"/>
        <v>0</v>
      </c>
    </row>
    <row r="322" s="76" customFormat="1" hidden="1" spans="1:8">
      <c r="A322" s="222">
        <f t="shared" si="9"/>
        <v>7</v>
      </c>
      <c r="B322" s="223">
        <v>2040302</v>
      </c>
      <c r="C322" s="138" t="s">
        <v>339</v>
      </c>
      <c r="D322" s="227">
        <f>_xlfn.XLOOKUP(B322,表3!B:B,表3!D:D,0)</f>
        <v>0</v>
      </c>
      <c r="E322" s="139">
        <v>0</v>
      </c>
      <c r="F322" s="139">
        <v>0</v>
      </c>
      <c r="G322" s="226"/>
      <c r="H322" s="76">
        <f t="shared" si="10"/>
        <v>0</v>
      </c>
    </row>
    <row r="323" s="76" customFormat="1" hidden="1" spans="1:8">
      <c r="A323" s="222">
        <f t="shared" si="9"/>
        <v>7</v>
      </c>
      <c r="B323" s="223">
        <v>2040303</v>
      </c>
      <c r="C323" s="138" t="s">
        <v>580</v>
      </c>
      <c r="D323" s="227">
        <f>_xlfn.XLOOKUP(B323,表3!B:B,表3!D:D,0)</f>
        <v>0</v>
      </c>
      <c r="E323" s="139">
        <v>0</v>
      </c>
      <c r="F323" s="139">
        <v>0</v>
      </c>
      <c r="G323" s="226"/>
      <c r="H323" s="76">
        <f t="shared" si="10"/>
        <v>0</v>
      </c>
    </row>
    <row r="324" s="76" customFormat="1" hidden="1" spans="1:8">
      <c r="A324" s="222">
        <f t="shared" si="9"/>
        <v>7</v>
      </c>
      <c r="B324" s="223">
        <v>2040304</v>
      </c>
      <c r="C324" s="138" t="s">
        <v>765</v>
      </c>
      <c r="D324" s="227">
        <f>_xlfn.XLOOKUP(B324,表3!B:B,表3!D:D,0)</f>
        <v>0</v>
      </c>
      <c r="E324" s="139">
        <v>0</v>
      </c>
      <c r="F324" s="139">
        <v>0</v>
      </c>
      <c r="G324" s="226"/>
      <c r="H324" s="76">
        <f t="shared" si="10"/>
        <v>0</v>
      </c>
    </row>
    <row r="325" s="76" customFormat="1" hidden="1" spans="1:8">
      <c r="A325" s="222">
        <f t="shared" ref="A325:A388" si="11">LEN(B325)</f>
        <v>7</v>
      </c>
      <c r="B325" s="223">
        <v>2040350</v>
      </c>
      <c r="C325" s="138" t="s">
        <v>587</v>
      </c>
      <c r="D325" s="227">
        <f>_xlfn.XLOOKUP(B325,表3!B:B,表3!D:D,0)</f>
        <v>0</v>
      </c>
      <c r="E325" s="139">
        <v>0</v>
      </c>
      <c r="F325" s="139">
        <v>0</v>
      </c>
      <c r="G325" s="226"/>
      <c r="H325" s="76">
        <f t="shared" si="10"/>
        <v>0</v>
      </c>
    </row>
    <row r="326" s="76" customFormat="1" hidden="1" spans="1:8">
      <c r="A326" s="222">
        <f t="shared" si="11"/>
        <v>7</v>
      </c>
      <c r="B326" s="223">
        <v>2040399</v>
      </c>
      <c r="C326" s="138" t="s">
        <v>766</v>
      </c>
      <c r="D326" s="227">
        <f>_xlfn.XLOOKUP(B326,表3!B:B,表3!D:D,0)</f>
        <v>0</v>
      </c>
      <c r="E326" s="139">
        <v>0</v>
      </c>
      <c r="F326" s="139">
        <v>0</v>
      </c>
      <c r="G326" s="226"/>
      <c r="H326" s="76">
        <f t="shared" si="10"/>
        <v>0</v>
      </c>
    </row>
    <row r="327" s="76" customFormat="1" spans="1:8">
      <c r="A327" s="222">
        <f t="shared" si="11"/>
        <v>5</v>
      </c>
      <c r="B327" s="223">
        <v>20404</v>
      </c>
      <c r="C327" s="140" t="s">
        <v>767</v>
      </c>
      <c r="D327" s="227">
        <f>_xlfn.XLOOKUP(B327,表3!B:B,表3!D:D,0)</f>
        <v>0</v>
      </c>
      <c r="E327" s="139">
        <f>SUM(E328:E334)</f>
        <v>0</v>
      </c>
      <c r="F327" s="139">
        <f>SUM(F328:F334)</f>
        <v>174</v>
      </c>
      <c r="G327" s="226"/>
      <c r="H327" s="76">
        <f t="shared" si="10"/>
        <v>1</v>
      </c>
    </row>
    <row r="328" s="76" customFormat="1" spans="1:8">
      <c r="A328" s="222">
        <f t="shared" si="11"/>
        <v>7</v>
      </c>
      <c r="B328" s="223">
        <v>2040401</v>
      </c>
      <c r="C328" s="138" t="s">
        <v>579</v>
      </c>
      <c r="D328" s="227">
        <f>_xlfn.XLOOKUP(B328,表3!B:B,表3!D:D,0)</f>
        <v>0</v>
      </c>
      <c r="E328" s="139">
        <v>0</v>
      </c>
      <c r="F328" s="139">
        <v>174</v>
      </c>
      <c r="G328" s="226"/>
      <c r="H328" s="76">
        <f t="shared" si="10"/>
        <v>1</v>
      </c>
    </row>
    <row r="329" s="76" customFormat="1" hidden="1" spans="1:8">
      <c r="A329" s="222">
        <f t="shared" si="11"/>
        <v>7</v>
      </c>
      <c r="B329" s="223">
        <v>2040402</v>
      </c>
      <c r="C329" s="138" t="s">
        <v>339</v>
      </c>
      <c r="D329" s="227">
        <f>_xlfn.XLOOKUP(B329,表3!B:B,表3!D:D,0)</f>
        <v>0</v>
      </c>
      <c r="E329" s="139">
        <v>0</v>
      </c>
      <c r="F329" s="139">
        <v>0</v>
      </c>
      <c r="G329" s="226"/>
      <c r="H329" s="76">
        <f t="shared" si="10"/>
        <v>0</v>
      </c>
    </row>
    <row r="330" s="76" customFormat="1" hidden="1" spans="1:8">
      <c r="A330" s="222">
        <f t="shared" si="11"/>
        <v>7</v>
      </c>
      <c r="B330" s="223">
        <v>2040403</v>
      </c>
      <c r="C330" s="138" t="s">
        <v>580</v>
      </c>
      <c r="D330" s="227">
        <f>_xlfn.XLOOKUP(B330,表3!B:B,表3!D:D,0)</f>
        <v>0</v>
      </c>
      <c r="E330" s="139">
        <v>0</v>
      </c>
      <c r="F330" s="139">
        <v>0</v>
      </c>
      <c r="G330" s="226"/>
      <c r="H330" s="76">
        <f t="shared" si="10"/>
        <v>0</v>
      </c>
    </row>
    <row r="331" s="76" customFormat="1" hidden="1" spans="1:8">
      <c r="A331" s="222">
        <f t="shared" si="11"/>
        <v>7</v>
      </c>
      <c r="B331" s="223">
        <v>2040409</v>
      </c>
      <c r="C331" s="138" t="s">
        <v>768</v>
      </c>
      <c r="D331" s="227">
        <f>_xlfn.XLOOKUP(B331,表3!B:B,表3!D:D,0)</f>
        <v>0</v>
      </c>
      <c r="E331" s="139">
        <v>0</v>
      </c>
      <c r="F331" s="139">
        <v>0</v>
      </c>
      <c r="G331" s="226"/>
      <c r="H331" s="76">
        <f t="shared" si="10"/>
        <v>0</v>
      </c>
    </row>
    <row r="332" s="76" customFormat="1" hidden="1" spans="1:8">
      <c r="A332" s="222">
        <f t="shared" si="11"/>
        <v>7</v>
      </c>
      <c r="B332" s="223">
        <v>2040410</v>
      </c>
      <c r="C332" s="138" t="s">
        <v>769</v>
      </c>
      <c r="D332" s="227">
        <f>_xlfn.XLOOKUP(B332,表3!B:B,表3!D:D,0)</f>
        <v>0</v>
      </c>
      <c r="E332" s="139">
        <v>0</v>
      </c>
      <c r="F332" s="139">
        <v>0</v>
      </c>
      <c r="G332" s="226"/>
      <c r="H332" s="76">
        <f t="shared" si="10"/>
        <v>0</v>
      </c>
    </row>
    <row r="333" s="76" customFormat="1" hidden="1" spans="1:8">
      <c r="A333" s="222">
        <f t="shared" si="11"/>
        <v>7</v>
      </c>
      <c r="B333" s="223">
        <v>2040450</v>
      </c>
      <c r="C333" s="138" t="s">
        <v>587</v>
      </c>
      <c r="D333" s="227">
        <f>_xlfn.XLOOKUP(B333,表3!B:B,表3!D:D,0)</f>
        <v>0</v>
      </c>
      <c r="E333" s="139">
        <v>0</v>
      </c>
      <c r="F333" s="139">
        <v>0</v>
      </c>
      <c r="G333" s="226"/>
      <c r="H333" s="76">
        <f t="shared" ref="H333:H396" si="12">IF(AND(D333=0,E333=0,F333=0),0,1)</f>
        <v>0</v>
      </c>
    </row>
    <row r="334" s="76" customFormat="1" hidden="1" spans="1:8">
      <c r="A334" s="222">
        <f t="shared" si="11"/>
        <v>7</v>
      </c>
      <c r="B334" s="223">
        <v>2040499</v>
      </c>
      <c r="C334" s="138" t="s">
        <v>770</v>
      </c>
      <c r="D334" s="227">
        <f>_xlfn.XLOOKUP(B334,表3!B:B,表3!D:D,0)</f>
        <v>0</v>
      </c>
      <c r="E334" s="139">
        <v>0</v>
      </c>
      <c r="F334" s="139">
        <v>0</v>
      </c>
      <c r="G334" s="226"/>
      <c r="H334" s="76">
        <f t="shared" si="12"/>
        <v>0</v>
      </c>
    </row>
    <row r="335" s="76" customFormat="1" spans="1:8">
      <c r="A335" s="222">
        <f t="shared" si="11"/>
        <v>5</v>
      </c>
      <c r="B335" s="223">
        <v>20405</v>
      </c>
      <c r="C335" s="140" t="s">
        <v>771</v>
      </c>
      <c r="D335" s="227">
        <f>_xlfn.XLOOKUP(B335,表3!B:B,表3!D:D,0)</f>
        <v>0</v>
      </c>
      <c r="E335" s="139">
        <f>SUM(E336:E343)</f>
        <v>0</v>
      </c>
      <c r="F335" s="139">
        <f>SUM(F336:F343)</f>
        <v>353</v>
      </c>
      <c r="G335" s="226"/>
      <c r="H335" s="76">
        <f t="shared" si="12"/>
        <v>1</v>
      </c>
    </row>
    <row r="336" s="76" customFormat="1" spans="1:8">
      <c r="A336" s="222">
        <f t="shared" si="11"/>
        <v>7</v>
      </c>
      <c r="B336" s="223">
        <v>2040501</v>
      </c>
      <c r="C336" s="138" t="s">
        <v>579</v>
      </c>
      <c r="D336" s="227">
        <f>_xlfn.XLOOKUP(B336,表3!B:B,表3!D:D,0)</f>
        <v>0</v>
      </c>
      <c r="E336" s="139">
        <v>0</v>
      </c>
      <c r="F336" s="139">
        <v>353</v>
      </c>
      <c r="G336" s="226"/>
      <c r="H336" s="76">
        <f t="shared" si="12"/>
        <v>1</v>
      </c>
    </row>
    <row r="337" s="76" customFormat="1" hidden="1" spans="1:8">
      <c r="A337" s="222">
        <f t="shared" si="11"/>
        <v>7</v>
      </c>
      <c r="B337" s="223">
        <v>2040502</v>
      </c>
      <c r="C337" s="138" t="s">
        <v>339</v>
      </c>
      <c r="D337" s="227">
        <f>_xlfn.XLOOKUP(B337,表3!B:B,表3!D:D,0)</f>
        <v>0</v>
      </c>
      <c r="E337" s="139">
        <v>0</v>
      </c>
      <c r="F337" s="139">
        <v>0</v>
      </c>
      <c r="G337" s="226"/>
      <c r="H337" s="76">
        <f t="shared" si="12"/>
        <v>0</v>
      </c>
    </row>
    <row r="338" s="76" customFormat="1" hidden="1" spans="1:8">
      <c r="A338" s="222">
        <f t="shared" si="11"/>
        <v>7</v>
      </c>
      <c r="B338" s="223">
        <v>2040503</v>
      </c>
      <c r="C338" s="138" t="s">
        <v>580</v>
      </c>
      <c r="D338" s="227">
        <f>_xlfn.XLOOKUP(B338,表3!B:B,表3!D:D,0)</f>
        <v>0</v>
      </c>
      <c r="E338" s="139">
        <v>0</v>
      </c>
      <c r="F338" s="139">
        <v>0</v>
      </c>
      <c r="G338" s="226"/>
      <c r="H338" s="76">
        <f t="shared" si="12"/>
        <v>0</v>
      </c>
    </row>
    <row r="339" s="76" customFormat="1" hidden="1" spans="1:8">
      <c r="A339" s="222">
        <f t="shared" si="11"/>
        <v>7</v>
      </c>
      <c r="B339" s="223">
        <v>2040504</v>
      </c>
      <c r="C339" s="138" t="s">
        <v>772</v>
      </c>
      <c r="D339" s="227">
        <f>_xlfn.XLOOKUP(B339,表3!B:B,表3!D:D,0)</f>
        <v>0</v>
      </c>
      <c r="E339" s="139">
        <v>0</v>
      </c>
      <c r="F339" s="139">
        <v>0</v>
      </c>
      <c r="G339" s="226"/>
      <c r="H339" s="76">
        <f t="shared" si="12"/>
        <v>0</v>
      </c>
    </row>
    <row r="340" s="76" customFormat="1" hidden="1" spans="1:8">
      <c r="A340" s="222">
        <f t="shared" si="11"/>
        <v>7</v>
      </c>
      <c r="B340" s="223">
        <v>2040505</v>
      </c>
      <c r="C340" s="138" t="s">
        <v>773</v>
      </c>
      <c r="D340" s="227">
        <f>_xlfn.XLOOKUP(B340,表3!B:B,表3!D:D,0)</f>
        <v>0</v>
      </c>
      <c r="E340" s="139">
        <v>0</v>
      </c>
      <c r="F340" s="139">
        <v>0</v>
      </c>
      <c r="G340" s="226"/>
      <c r="H340" s="76">
        <f t="shared" si="12"/>
        <v>0</v>
      </c>
    </row>
    <row r="341" s="76" customFormat="1" hidden="1" spans="1:8">
      <c r="A341" s="222">
        <f t="shared" si="11"/>
        <v>7</v>
      </c>
      <c r="B341" s="223">
        <v>2040506</v>
      </c>
      <c r="C341" s="138" t="s">
        <v>774</v>
      </c>
      <c r="D341" s="227">
        <f>_xlfn.XLOOKUP(B341,表3!B:B,表3!D:D,0)</f>
        <v>0</v>
      </c>
      <c r="E341" s="139">
        <v>0</v>
      </c>
      <c r="F341" s="139">
        <v>0</v>
      </c>
      <c r="G341" s="226"/>
      <c r="H341" s="76">
        <f t="shared" si="12"/>
        <v>0</v>
      </c>
    </row>
    <row r="342" s="76" customFormat="1" hidden="1" spans="1:8">
      <c r="A342" s="222">
        <f t="shared" si="11"/>
        <v>7</v>
      </c>
      <c r="B342" s="223">
        <v>2040550</v>
      </c>
      <c r="C342" s="138" t="s">
        <v>587</v>
      </c>
      <c r="D342" s="227">
        <f>_xlfn.XLOOKUP(B342,表3!B:B,表3!D:D,0)</f>
        <v>0</v>
      </c>
      <c r="E342" s="139">
        <v>0</v>
      </c>
      <c r="F342" s="139">
        <v>0</v>
      </c>
      <c r="G342" s="226"/>
      <c r="H342" s="76">
        <f t="shared" si="12"/>
        <v>0</v>
      </c>
    </row>
    <row r="343" s="76" customFormat="1" hidden="1" spans="1:8">
      <c r="A343" s="222">
        <f t="shared" si="11"/>
        <v>7</v>
      </c>
      <c r="B343" s="223">
        <v>2040599</v>
      </c>
      <c r="C343" s="138" t="s">
        <v>775</v>
      </c>
      <c r="D343" s="227">
        <f>_xlfn.XLOOKUP(B343,表3!B:B,表3!D:D,0)</f>
        <v>0</v>
      </c>
      <c r="E343" s="139">
        <v>0</v>
      </c>
      <c r="F343" s="139">
        <v>0</v>
      </c>
      <c r="G343" s="226"/>
      <c r="H343" s="76">
        <f t="shared" si="12"/>
        <v>0</v>
      </c>
    </row>
    <row r="344" s="76" customFormat="1" spans="1:8">
      <c r="A344" s="222">
        <f t="shared" si="11"/>
        <v>5</v>
      </c>
      <c r="B344" s="223">
        <v>20406</v>
      </c>
      <c r="C344" s="140" t="s">
        <v>776</v>
      </c>
      <c r="D344" s="227">
        <f>_xlfn.XLOOKUP(B344,表3!B:B,表3!D:D,0)</f>
        <v>1771.73</v>
      </c>
      <c r="E344" s="139">
        <f>SUM(E345:E357)</f>
        <v>1771.73</v>
      </c>
      <c r="F344" s="139">
        <f>SUM(F345:F357)</f>
        <v>1819</v>
      </c>
      <c r="G344" s="226"/>
      <c r="H344" s="76">
        <f t="shared" si="12"/>
        <v>1</v>
      </c>
    </row>
    <row r="345" s="76" customFormat="1" spans="1:8">
      <c r="A345" s="222">
        <f t="shared" si="11"/>
        <v>7</v>
      </c>
      <c r="B345" s="223">
        <v>2040601</v>
      </c>
      <c r="C345" s="138" t="s">
        <v>579</v>
      </c>
      <c r="D345" s="227">
        <f>_xlfn.XLOOKUP(B345,表3!B:B,表3!D:D,0)</f>
        <v>1496.73</v>
      </c>
      <c r="E345" s="139">
        <v>1496.73</v>
      </c>
      <c r="F345" s="139">
        <v>1405</v>
      </c>
      <c r="G345" s="226"/>
      <c r="H345" s="76">
        <f t="shared" si="12"/>
        <v>1</v>
      </c>
    </row>
    <row r="346" s="76" customFormat="1" spans="1:8">
      <c r="A346" s="222">
        <f t="shared" si="11"/>
        <v>7</v>
      </c>
      <c r="B346" s="223">
        <v>2040602</v>
      </c>
      <c r="C346" s="138" t="s">
        <v>339</v>
      </c>
      <c r="D346" s="227">
        <f>_xlfn.XLOOKUP(B346,表3!B:B,表3!D:D,0)</f>
        <v>40</v>
      </c>
      <c r="E346" s="139">
        <v>40</v>
      </c>
      <c r="F346" s="139">
        <v>191</v>
      </c>
      <c r="G346" s="226"/>
      <c r="H346" s="76">
        <f t="shared" si="12"/>
        <v>1</v>
      </c>
    </row>
    <row r="347" s="76" customFormat="1" hidden="1" spans="1:8">
      <c r="A347" s="222">
        <f t="shared" si="11"/>
        <v>7</v>
      </c>
      <c r="B347" s="223">
        <v>2040603</v>
      </c>
      <c r="C347" s="138" t="s">
        <v>580</v>
      </c>
      <c r="D347" s="227">
        <f>_xlfn.XLOOKUP(B347,表3!B:B,表3!D:D,0)</f>
        <v>0</v>
      </c>
      <c r="E347" s="139">
        <v>0</v>
      </c>
      <c r="F347" s="139">
        <v>0</v>
      </c>
      <c r="G347" s="226"/>
      <c r="H347" s="76">
        <f t="shared" si="12"/>
        <v>0</v>
      </c>
    </row>
    <row r="348" s="76" customFormat="1" spans="1:8">
      <c r="A348" s="222">
        <f t="shared" si="11"/>
        <v>7</v>
      </c>
      <c r="B348" s="223">
        <v>2040604</v>
      </c>
      <c r="C348" s="138" t="s">
        <v>777</v>
      </c>
      <c r="D348" s="227">
        <f>_xlfn.XLOOKUP(B348,表3!B:B,表3!D:D,0)</f>
        <v>0</v>
      </c>
      <c r="E348" s="139">
        <v>0</v>
      </c>
      <c r="F348" s="139">
        <v>36</v>
      </c>
      <c r="G348" s="226"/>
      <c r="H348" s="76">
        <f t="shared" si="12"/>
        <v>1</v>
      </c>
    </row>
    <row r="349" s="76" customFormat="1" spans="1:8">
      <c r="A349" s="222">
        <f t="shared" si="11"/>
        <v>7</v>
      </c>
      <c r="B349" s="223">
        <v>2040605</v>
      </c>
      <c r="C349" s="138" t="s">
        <v>778</v>
      </c>
      <c r="D349" s="227">
        <f>_xlfn.XLOOKUP(B349,表3!B:B,表3!D:D,0)</f>
        <v>100</v>
      </c>
      <c r="E349" s="139">
        <v>100</v>
      </c>
      <c r="F349" s="139">
        <v>101</v>
      </c>
      <c r="G349" s="226"/>
      <c r="H349" s="76">
        <f t="shared" si="12"/>
        <v>1</v>
      </c>
    </row>
    <row r="350" s="76" customFormat="1" spans="1:8">
      <c r="A350" s="222">
        <f t="shared" si="11"/>
        <v>7</v>
      </c>
      <c r="B350" s="223">
        <v>2040606</v>
      </c>
      <c r="C350" s="138" t="s">
        <v>779</v>
      </c>
      <c r="D350" s="227">
        <f>_xlfn.XLOOKUP(B350,表3!B:B,表3!D:D,0)</f>
        <v>0</v>
      </c>
      <c r="E350" s="139">
        <v>0</v>
      </c>
      <c r="F350" s="139">
        <v>20</v>
      </c>
      <c r="G350" s="226"/>
      <c r="H350" s="76">
        <f t="shared" si="12"/>
        <v>1</v>
      </c>
    </row>
    <row r="351" s="76" customFormat="1" spans="1:8">
      <c r="A351" s="222">
        <f t="shared" si="11"/>
        <v>7</v>
      </c>
      <c r="B351" s="223">
        <v>2040607</v>
      </c>
      <c r="C351" s="138" t="s">
        <v>780</v>
      </c>
      <c r="D351" s="227">
        <f>_xlfn.XLOOKUP(B351,表3!B:B,表3!D:D,0)</f>
        <v>0</v>
      </c>
      <c r="E351" s="139">
        <v>0</v>
      </c>
      <c r="F351" s="139">
        <v>23</v>
      </c>
      <c r="G351" s="226"/>
      <c r="H351" s="76">
        <f t="shared" si="12"/>
        <v>1</v>
      </c>
    </row>
    <row r="352" s="76" customFormat="1" hidden="1" spans="1:8">
      <c r="A352" s="222">
        <f t="shared" si="11"/>
        <v>7</v>
      </c>
      <c r="B352" s="223">
        <v>2040608</v>
      </c>
      <c r="C352" s="138" t="s">
        <v>781</v>
      </c>
      <c r="D352" s="227">
        <f>_xlfn.XLOOKUP(B352,表3!B:B,表3!D:D,0)</f>
        <v>0</v>
      </c>
      <c r="E352" s="139">
        <v>0</v>
      </c>
      <c r="F352" s="139">
        <v>0</v>
      </c>
      <c r="G352" s="226"/>
      <c r="H352" s="76">
        <f t="shared" si="12"/>
        <v>0</v>
      </c>
    </row>
    <row r="353" s="76" customFormat="1" spans="1:8">
      <c r="A353" s="222">
        <f t="shared" si="11"/>
        <v>7</v>
      </c>
      <c r="B353" s="223">
        <v>2040610</v>
      </c>
      <c r="C353" s="138" t="s">
        <v>782</v>
      </c>
      <c r="D353" s="227">
        <f>_xlfn.XLOOKUP(B353,表3!B:B,表3!D:D,0)</f>
        <v>35</v>
      </c>
      <c r="E353" s="139">
        <v>35</v>
      </c>
      <c r="F353" s="139">
        <v>43</v>
      </c>
      <c r="G353" s="226"/>
      <c r="H353" s="76">
        <f t="shared" si="12"/>
        <v>1</v>
      </c>
    </row>
    <row r="354" s="76" customFormat="1" spans="1:8">
      <c r="A354" s="222">
        <f t="shared" si="11"/>
        <v>7</v>
      </c>
      <c r="B354" s="223">
        <v>2040612</v>
      </c>
      <c r="C354" s="138" t="s">
        <v>783</v>
      </c>
      <c r="D354" s="227">
        <f>_xlfn.XLOOKUP(B354,表3!B:B,表3!D:D,0)</f>
        <v>100</v>
      </c>
      <c r="E354" s="139">
        <v>100</v>
      </c>
      <c r="F354" s="139">
        <v>0</v>
      </c>
      <c r="G354" s="226"/>
      <c r="H354" s="76">
        <f t="shared" si="12"/>
        <v>1</v>
      </c>
    </row>
    <row r="355" s="76" customFormat="1" hidden="1" spans="1:8">
      <c r="A355" s="222">
        <f t="shared" si="11"/>
        <v>7</v>
      </c>
      <c r="B355" s="223">
        <v>2040613</v>
      </c>
      <c r="C355" s="138" t="s">
        <v>618</v>
      </c>
      <c r="D355" s="227">
        <f>_xlfn.XLOOKUP(B355,表3!B:B,表3!D:D,0)</f>
        <v>0</v>
      </c>
      <c r="E355" s="139">
        <v>0</v>
      </c>
      <c r="F355" s="139">
        <v>0</v>
      </c>
      <c r="G355" s="226"/>
      <c r="H355" s="76">
        <f t="shared" si="12"/>
        <v>0</v>
      </c>
    </row>
    <row r="356" s="76" customFormat="1" hidden="1" spans="1:8">
      <c r="A356" s="222">
        <f t="shared" si="11"/>
        <v>7</v>
      </c>
      <c r="B356" s="223">
        <v>2040650</v>
      </c>
      <c r="C356" s="138" t="s">
        <v>587</v>
      </c>
      <c r="D356" s="227">
        <f>_xlfn.XLOOKUP(B356,表3!B:B,表3!D:D,0)</f>
        <v>0</v>
      </c>
      <c r="E356" s="139">
        <v>0</v>
      </c>
      <c r="F356" s="139">
        <v>0</v>
      </c>
      <c r="G356" s="226"/>
      <c r="H356" s="76">
        <f t="shared" si="12"/>
        <v>0</v>
      </c>
    </row>
    <row r="357" s="76" customFormat="1" hidden="1" spans="1:8">
      <c r="A357" s="222">
        <f t="shared" si="11"/>
        <v>7</v>
      </c>
      <c r="B357" s="223">
        <v>2040699</v>
      </c>
      <c r="C357" s="138" t="s">
        <v>784</v>
      </c>
      <c r="D357" s="227">
        <f>_xlfn.XLOOKUP(B357,表3!B:B,表3!D:D,0)</f>
        <v>0</v>
      </c>
      <c r="E357" s="139">
        <v>0</v>
      </c>
      <c r="F357" s="139">
        <v>0</v>
      </c>
      <c r="G357" s="226"/>
      <c r="H357" s="76">
        <f t="shared" si="12"/>
        <v>0</v>
      </c>
    </row>
    <row r="358" s="76" customFormat="1" hidden="1" spans="1:8">
      <c r="A358" s="222">
        <f t="shared" si="11"/>
        <v>5</v>
      </c>
      <c r="B358" s="223">
        <v>20407</v>
      </c>
      <c r="C358" s="140" t="s">
        <v>785</v>
      </c>
      <c r="D358" s="227">
        <f>_xlfn.XLOOKUP(B358,表3!B:B,表3!D:D,0)</f>
        <v>0</v>
      </c>
      <c r="E358" s="139">
        <f>SUM(E359:E367)</f>
        <v>0</v>
      </c>
      <c r="F358" s="139">
        <f>SUM(F359:F367)</f>
        <v>0</v>
      </c>
      <c r="G358" s="226"/>
      <c r="H358" s="76">
        <f t="shared" si="12"/>
        <v>0</v>
      </c>
    </row>
    <row r="359" s="76" customFormat="1" hidden="1" spans="1:8">
      <c r="A359" s="222">
        <f t="shared" si="11"/>
        <v>7</v>
      </c>
      <c r="B359" s="223">
        <v>2040701</v>
      </c>
      <c r="C359" s="138" t="s">
        <v>579</v>
      </c>
      <c r="D359" s="227">
        <f>_xlfn.XLOOKUP(B359,表3!B:B,表3!D:D,0)</f>
        <v>0</v>
      </c>
      <c r="E359" s="139">
        <v>0</v>
      </c>
      <c r="F359" s="139">
        <v>0</v>
      </c>
      <c r="G359" s="226"/>
      <c r="H359" s="76">
        <f t="shared" si="12"/>
        <v>0</v>
      </c>
    </row>
    <row r="360" s="76" customFormat="1" hidden="1" spans="1:8">
      <c r="A360" s="222">
        <f t="shared" si="11"/>
        <v>7</v>
      </c>
      <c r="B360" s="223">
        <v>2040702</v>
      </c>
      <c r="C360" s="138" t="s">
        <v>339</v>
      </c>
      <c r="D360" s="227">
        <f>_xlfn.XLOOKUP(B360,表3!B:B,表3!D:D,0)</f>
        <v>0</v>
      </c>
      <c r="E360" s="139">
        <v>0</v>
      </c>
      <c r="F360" s="139">
        <v>0</v>
      </c>
      <c r="G360" s="226"/>
      <c r="H360" s="76">
        <f t="shared" si="12"/>
        <v>0</v>
      </c>
    </row>
    <row r="361" s="76" customFormat="1" hidden="1" spans="1:8">
      <c r="A361" s="222">
        <f t="shared" si="11"/>
        <v>7</v>
      </c>
      <c r="B361" s="223">
        <v>2040703</v>
      </c>
      <c r="C361" s="138" t="s">
        <v>580</v>
      </c>
      <c r="D361" s="227">
        <f>_xlfn.XLOOKUP(B361,表3!B:B,表3!D:D,0)</f>
        <v>0</v>
      </c>
      <c r="E361" s="139">
        <v>0</v>
      </c>
      <c r="F361" s="139">
        <v>0</v>
      </c>
      <c r="G361" s="226"/>
      <c r="H361" s="76">
        <f t="shared" si="12"/>
        <v>0</v>
      </c>
    </row>
    <row r="362" s="76" customFormat="1" hidden="1" spans="1:8">
      <c r="A362" s="222">
        <f t="shared" si="11"/>
        <v>7</v>
      </c>
      <c r="B362" s="223">
        <v>2040704</v>
      </c>
      <c r="C362" s="138" t="s">
        <v>786</v>
      </c>
      <c r="D362" s="227">
        <f>_xlfn.XLOOKUP(B362,表3!B:B,表3!D:D,0)</f>
        <v>0</v>
      </c>
      <c r="E362" s="139">
        <v>0</v>
      </c>
      <c r="F362" s="139">
        <v>0</v>
      </c>
      <c r="G362" s="226"/>
      <c r="H362" s="76">
        <f t="shared" si="12"/>
        <v>0</v>
      </c>
    </row>
    <row r="363" s="76" customFormat="1" hidden="1" spans="1:8">
      <c r="A363" s="222">
        <f t="shared" si="11"/>
        <v>7</v>
      </c>
      <c r="B363" s="223">
        <v>2040705</v>
      </c>
      <c r="C363" s="138" t="s">
        <v>787</v>
      </c>
      <c r="D363" s="227">
        <f>_xlfn.XLOOKUP(B363,表3!B:B,表3!D:D,0)</f>
        <v>0</v>
      </c>
      <c r="E363" s="139">
        <v>0</v>
      </c>
      <c r="F363" s="139">
        <v>0</v>
      </c>
      <c r="G363" s="226"/>
      <c r="H363" s="76">
        <f t="shared" si="12"/>
        <v>0</v>
      </c>
    </row>
    <row r="364" s="76" customFormat="1" hidden="1" spans="1:8">
      <c r="A364" s="222">
        <f t="shared" si="11"/>
        <v>7</v>
      </c>
      <c r="B364" s="223">
        <v>2040706</v>
      </c>
      <c r="C364" s="138" t="s">
        <v>788</v>
      </c>
      <c r="D364" s="227">
        <f>_xlfn.XLOOKUP(B364,表3!B:B,表3!D:D,0)</f>
        <v>0</v>
      </c>
      <c r="E364" s="139">
        <v>0</v>
      </c>
      <c r="F364" s="139">
        <v>0</v>
      </c>
      <c r="G364" s="226"/>
      <c r="H364" s="76">
        <f t="shared" si="12"/>
        <v>0</v>
      </c>
    </row>
    <row r="365" s="76" customFormat="1" hidden="1" spans="1:8">
      <c r="A365" s="222">
        <f t="shared" si="11"/>
        <v>7</v>
      </c>
      <c r="B365" s="223">
        <v>2040707</v>
      </c>
      <c r="C365" s="138" t="s">
        <v>618</v>
      </c>
      <c r="D365" s="227">
        <f>_xlfn.XLOOKUP(B365,表3!B:B,表3!D:D,0)</f>
        <v>0</v>
      </c>
      <c r="E365" s="139">
        <v>0</v>
      </c>
      <c r="F365" s="139">
        <v>0</v>
      </c>
      <c r="G365" s="226"/>
      <c r="H365" s="76">
        <f t="shared" si="12"/>
        <v>0</v>
      </c>
    </row>
    <row r="366" s="76" customFormat="1" hidden="1" spans="1:8">
      <c r="A366" s="222">
        <f t="shared" si="11"/>
        <v>7</v>
      </c>
      <c r="B366" s="223">
        <v>2040750</v>
      </c>
      <c r="C366" s="138" t="s">
        <v>587</v>
      </c>
      <c r="D366" s="227">
        <f>_xlfn.XLOOKUP(B366,表3!B:B,表3!D:D,0)</f>
        <v>0</v>
      </c>
      <c r="E366" s="139">
        <v>0</v>
      </c>
      <c r="F366" s="139">
        <v>0</v>
      </c>
      <c r="G366" s="226"/>
      <c r="H366" s="76">
        <f t="shared" si="12"/>
        <v>0</v>
      </c>
    </row>
    <row r="367" s="76" customFormat="1" hidden="1" spans="1:8">
      <c r="A367" s="222">
        <f t="shared" si="11"/>
        <v>7</v>
      </c>
      <c r="B367" s="223">
        <v>2040799</v>
      </c>
      <c r="C367" s="138" t="s">
        <v>789</v>
      </c>
      <c r="D367" s="227">
        <f>_xlfn.XLOOKUP(B367,表3!B:B,表3!D:D,0)</f>
        <v>0</v>
      </c>
      <c r="E367" s="139">
        <v>0</v>
      </c>
      <c r="F367" s="139">
        <v>0</v>
      </c>
      <c r="G367" s="226"/>
      <c r="H367" s="76">
        <f t="shared" si="12"/>
        <v>0</v>
      </c>
    </row>
    <row r="368" s="76" customFormat="1" hidden="1" spans="1:8">
      <c r="A368" s="222">
        <f t="shared" si="11"/>
        <v>5</v>
      </c>
      <c r="B368" s="223">
        <v>20408</v>
      </c>
      <c r="C368" s="140" t="s">
        <v>790</v>
      </c>
      <c r="D368" s="227">
        <f>_xlfn.XLOOKUP(B368,表3!B:B,表3!D:D,0)</f>
        <v>0</v>
      </c>
      <c r="E368" s="139">
        <f>SUM(E369:E377)</f>
        <v>0</v>
      </c>
      <c r="F368" s="139">
        <f>SUM(F369:F377)</f>
        <v>0</v>
      </c>
      <c r="G368" s="226"/>
      <c r="H368" s="76">
        <f t="shared" si="12"/>
        <v>0</v>
      </c>
    </row>
    <row r="369" s="76" customFormat="1" hidden="1" spans="1:8">
      <c r="A369" s="222">
        <f t="shared" si="11"/>
        <v>7</v>
      </c>
      <c r="B369" s="223">
        <v>2040801</v>
      </c>
      <c r="C369" s="138" t="s">
        <v>579</v>
      </c>
      <c r="D369" s="227">
        <f>_xlfn.XLOOKUP(B369,表3!B:B,表3!D:D,0)</f>
        <v>0</v>
      </c>
      <c r="E369" s="139">
        <v>0</v>
      </c>
      <c r="F369" s="139">
        <v>0</v>
      </c>
      <c r="G369" s="226"/>
      <c r="H369" s="76">
        <f t="shared" si="12"/>
        <v>0</v>
      </c>
    </row>
    <row r="370" s="76" customFormat="1" hidden="1" spans="1:8">
      <c r="A370" s="222">
        <f t="shared" si="11"/>
        <v>7</v>
      </c>
      <c r="B370" s="223">
        <v>2040802</v>
      </c>
      <c r="C370" s="138" t="s">
        <v>339</v>
      </c>
      <c r="D370" s="227">
        <f>_xlfn.XLOOKUP(B370,表3!B:B,表3!D:D,0)</f>
        <v>0</v>
      </c>
      <c r="E370" s="139">
        <v>0</v>
      </c>
      <c r="F370" s="139">
        <v>0</v>
      </c>
      <c r="G370" s="226"/>
      <c r="H370" s="76">
        <f t="shared" si="12"/>
        <v>0</v>
      </c>
    </row>
    <row r="371" s="76" customFormat="1" hidden="1" spans="1:8">
      <c r="A371" s="222">
        <f t="shared" si="11"/>
        <v>7</v>
      </c>
      <c r="B371" s="223">
        <v>2040803</v>
      </c>
      <c r="C371" s="138" t="s">
        <v>580</v>
      </c>
      <c r="D371" s="227">
        <f>_xlfn.XLOOKUP(B371,表3!B:B,表3!D:D,0)</f>
        <v>0</v>
      </c>
      <c r="E371" s="139">
        <v>0</v>
      </c>
      <c r="F371" s="139">
        <v>0</v>
      </c>
      <c r="G371" s="226"/>
      <c r="H371" s="76">
        <f t="shared" si="12"/>
        <v>0</v>
      </c>
    </row>
    <row r="372" s="76" customFormat="1" hidden="1" spans="1:8">
      <c r="A372" s="222">
        <f t="shared" si="11"/>
        <v>7</v>
      </c>
      <c r="B372" s="223">
        <v>2040804</v>
      </c>
      <c r="C372" s="138" t="s">
        <v>791</v>
      </c>
      <c r="D372" s="227">
        <f>_xlfn.XLOOKUP(B372,表3!B:B,表3!D:D,0)</f>
        <v>0</v>
      </c>
      <c r="E372" s="139">
        <v>0</v>
      </c>
      <c r="F372" s="139">
        <v>0</v>
      </c>
      <c r="G372" s="226"/>
      <c r="H372" s="76">
        <f t="shared" si="12"/>
        <v>0</v>
      </c>
    </row>
    <row r="373" s="76" customFormat="1" hidden="1" spans="1:8">
      <c r="A373" s="222">
        <f t="shared" si="11"/>
        <v>7</v>
      </c>
      <c r="B373" s="223">
        <v>2040805</v>
      </c>
      <c r="C373" s="138" t="s">
        <v>792</v>
      </c>
      <c r="D373" s="227">
        <f>_xlfn.XLOOKUP(B373,表3!B:B,表3!D:D,0)</f>
        <v>0</v>
      </c>
      <c r="E373" s="139">
        <v>0</v>
      </c>
      <c r="F373" s="139">
        <v>0</v>
      </c>
      <c r="G373" s="226"/>
      <c r="H373" s="76">
        <f t="shared" si="12"/>
        <v>0</v>
      </c>
    </row>
    <row r="374" s="76" customFormat="1" hidden="1" spans="1:8">
      <c r="A374" s="222">
        <f t="shared" si="11"/>
        <v>7</v>
      </c>
      <c r="B374" s="223">
        <v>2040806</v>
      </c>
      <c r="C374" s="138" t="s">
        <v>793</v>
      </c>
      <c r="D374" s="227">
        <f>_xlfn.XLOOKUP(B374,表3!B:B,表3!D:D,0)</f>
        <v>0</v>
      </c>
      <c r="E374" s="139">
        <v>0</v>
      </c>
      <c r="F374" s="139">
        <v>0</v>
      </c>
      <c r="G374" s="226"/>
      <c r="H374" s="76">
        <f t="shared" si="12"/>
        <v>0</v>
      </c>
    </row>
    <row r="375" s="76" customFormat="1" hidden="1" spans="1:8">
      <c r="A375" s="222">
        <f t="shared" si="11"/>
        <v>7</v>
      </c>
      <c r="B375" s="223">
        <v>2040807</v>
      </c>
      <c r="C375" s="138" t="s">
        <v>618</v>
      </c>
      <c r="D375" s="227">
        <f>_xlfn.XLOOKUP(B375,表3!B:B,表3!D:D,0)</f>
        <v>0</v>
      </c>
      <c r="E375" s="139">
        <v>0</v>
      </c>
      <c r="F375" s="139">
        <v>0</v>
      </c>
      <c r="G375" s="226"/>
      <c r="H375" s="76">
        <f t="shared" si="12"/>
        <v>0</v>
      </c>
    </row>
    <row r="376" s="76" customFormat="1" hidden="1" spans="1:8">
      <c r="A376" s="222">
        <f t="shared" si="11"/>
        <v>7</v>
      </c>
      <c r="B376" s="223">
        <v>2040850</v>
      </c>
      <c r="C376" s="138" t="s">
        <v>587</v>
      </c>
      <c r="D376" s="227">
        <f>_xlfn.XLOOKUP(B376,表3!B:B,表3!D:D,0)</f>
        <v>0</v>
      </c>
      <c r="E376" s="139">
        <v>0</v>
      </c>
      <c r="F376" s="139">
        <v>0</v>
      </c>
      <c r="G376" s="226"/>
      <c r="H376" s="76">
        <f t="shared" si="12"/>
        <v>0</v>
      </c>
    </row>
    <row r="377" s="76" customFormat="1" hidden="1" spans="1:8">
      <c r="A377" s="222">
        <f t="shared" si="11"/>
        <v>7</v>
      </c>
      <c r="B377" s="223">
        <v>2040899</v>
      </c>
      <c r="C377" s="138" t="s">
        <v>794</v>
      </c>
      <c r="D377" s="227">
        <f>_xlfn.XLOOKUP(B377,表3!B:B,表3!D:D,0)</f>
        <v>0</v>
      </c>
      <c r="E377" s="139">
        <v>0</v>
      </c>
      <c r="F377" s="139">
        <v>0</v>
      </c>
      <c r="G377" s="226"/>
      <c r="H377" s="76">
        <f t="shared" si="12"/>
        <v>0</v>
      </c>
    </row>
    <row r="378" s="76" customFormat="1" hidden="1" spans="1:8">
      <c r="A378" s="222">
        <f t="shared" si="11"/>
        <v>5</v>
      </c>
      <c r="B378" s="223">
        <v>20409</v>
      </c>
      <c r="C378" s="140" t="s">
        <v>795</v>
      </c>
      <c r="D378" s="227">
        <f>_xlfn.XLOOKUP(B378,表3!B:B,表3!D:D,0)</f>
        <v>0</v>
      </c>
      <c r="E378" s="139">
        <f>SUM(E379:E385)</f>
        <v>0</v>
      </c>
      <c r="F378" s="139">
        <f>SUM(F379:F385)</f>
        <v>0</v>
      </c>
      <c r="G378" s="226"/>
      <c r="H378" s="76">
        <f t="shared" si="12"/>
        <v>0</v>
      </c>
    </row>
    <row r="379" s="76" customFormat="1" hidden="1" spans="1:8">
      <c r="A379" s="222">
        <f t="shared" si="11"/>
        <v>7</v>
      </c>
      <c r="B379" s="223">
        <v>2040901</v>
      </c>
      <c r="C379" s="138" t="s">
        <v>579</v>
      </c>
      <c r="D379" s="227">
        <f>_xlfn.XLOOKUP(B379,表3!B:B,表3!D:D,0)</f>
        <v>0</v>
      </c>
      <c r="E379" s="139">
        <v>0</v>
      </c>
      <c r="F379" s="139">
        <v>0</v>
      </c>
      <c r="G379" s="226"/>
      <c r="H379" s="76">
        <f t="shared" si="12"/>
        <v>0</v>
      </c>
    </row>
    <row r="380" s="76" customFormat="1" hidden="1" spans="1:8">
      <c r="A380" s="222">
        <f t="shared" si="11"/>
        <v>7</v>
      </c>
      <c r="B380" s="223">
        <v>2040902</v>
      </c>
      <c r="C380" s="138" t="s">
        <v>339</v>
      </c>
      <c r="D380" s="227">
        <f>_xlfn.XLOOKUP(B380,表3!B:B,表3!D:D,0)</f>
        <v>0</v>
      </c>
      <c r="E380" s="139">
        <v>0</v>
      </c>
      <c r="F380" s="139">
        <v>0</v>
      </c>
      <c r="G380" s="226"/>
      <c r="H380" s="76">
        <f t="shared" si="12"/>
        <v>0</v>
      </c>
    </row>
    <row r="381" s="76" customFormat="1" hidden="1" spans="1:8">
      <c r="A381" s="222">
        <f t="shared" si="11"/>
        <v>7</v>
      </c>
      <c r="B381" s="223">
        <v>2040903</v>
      </c>
      <c r="C381" s="138" t="s">
        <v>580</v>
      </c>
      <c r="D381" s="227">
        <f>_xlfn.XLOOKUP(B381,表3!B:B,表3!D:D,0)</f>
        <v>0</v>
      </c>
      <c r="E381" s="139">
        <v>0</v>
      </c>
      <c r="F381" s="139">
        <v>0</v>
      </c>
      <c r="G381" s="226"/>
      <c r="H381" s="76">
        <f t="shared" si="12"/>
        <v>0</v>
      </c>
    </row>
    <row r="382" s="76" customFormat="1" hidden="1" spans="1:8">
      <c r="A382" s="222">
        <f t="shared" si="11"/>
        <v>7</v>
      </c>
      <c r="B382" s="223">
        <v>2040904</v>
      </c>
      <c r="C382" s="138" t="s">
        <v>796</v>
      </c>
      <c r="D382" s="227">
        <f>_xlfn.XLOOKUP(B382,表3!B:B,表3!D:D,0)</f>
        <v>0</v>
      </c>
      <c r="E382" s="139">
        <v>0</v>
      </c>
      <c r="F382" s="139">
        <v>0</v>
      </c>
      <c r="G382" s="226"/>
      <c r="H382" s="76">
        <f t="shared" si="12"/>
        <v>0</v>
      </c>
    </row>
    <row r="383" s="76" customFormat="1" hidden="1" spans="1:8">
      <c r="A383" s="222">
        <f t="shared" si="11"/>
        <v>7</v>
      </c>
      <c r="B383" s="223">
        <v>2040905</v>
      </c>
      <c r="C383" s="138" t="s">
        <v>797</v>
      </c>
      <c r="D383" s="227">
        <f>_xlfn.XLOOKUP(B383,表3!B:B,表3!D:D,0)</f>
        <v>0</v>
      </c>
      <c r="E383" s="139">
        <v>0</v>
      </c>
      <c r="F383" s="139">
        <v>0</v>
      </c>
      <c r="G383" s="226"/>
      <c r="H383" s="76">
        <f t="shared" si="12"/>
        <v>0</v>
      </c>
    </row>
    <row r="384" s="76" customFormat="1" hidden="1" spans="1:8">
      <c r="A384" s="222">
        <f t="shared" si="11"/>
        <v>7</v>
      </c>
      <c r="B384" s="223">
        <v>2040950</v>
      </c>
      <c r="C384" s="138" t="s">
        <v>587</v>
      </c>
      <c r="D384" s="227">
        <f>_xlfn.XLOOKUP(B384,表3!B:B,表3!D:D,0)</f>
        <v>0</v>
      </c>
      <c r="E384" s="139">
        <v>0</v>
      </c>
      <c r="F384" s="139">
        <v>0</v>
      </c>
      <c r="G384" s="226"/>
      <c r="H384" s="76">
        <f t="shared" si="12"/>
        <v>0</v>
      </c>
    </row>
    <row r="385" s="76" customFormat="1" hidden="1" spans="1:8">
      <c r="A385" s="222">
        <f t="shared" si="11"/>
        <v>7</v>
      </c>
      <c r="B385" s="223">
        <v>2040999</v>
      </c>
      <c r="C385" s="138" t="s">
        <v>798</v>
      </c>
      <c r="D385" s="227">
        <f>_xlfn.XLOOKUP(B385,表3!B:B,表3!D:D,0)</f>
        <v>0</v>
      </c>
      <c r="E385" s="139">
        <v>0</v>
      </c>
      <c r="F385" s="139">
        <v>0</v>
      </c>
      <c r="G385" s="226"/>
      <c r="H385" s="76">
        <f t="shared" si="12"/>
        <v>0</v>
      </c>
    </row>
    <row r="386" s="76" customFormat="1" hidden="1" spans="1:8">
      <c r="A386" s="222">
        <f t="shared" si="11"/>
        <v>5</v>
      </c>
      <c r="B386" s="223">
        <v>20410</v>
      </c>
      <c r="C386" s="140" t="s">
        <v>799</v>
      </c>
      <c r="D386" s="227">
        <f>_xlfn.XLOOKUP(B386,表3!B:B,表3!D:D,0)</f>
        <v>0</v>
      </c>
      <c r="E386" s="139">
        <f>SUM(E387:E391)</f>
        <v>0</v>
      </c>
      <c r="F386" s="139">
        <f>SUM(F387:F391)</f>
        <v>0</v>
      </c>
      <c r="G386" s="226"/>
      <c r="H386" s="76">
        <f t="shared" si="12"/>
        <v>0</v>
      </c>
    </row>
    <row r="387" s="76" customFormat="1" hidden="1" spans="1:8">
      <c r="A387" s="222">
        <f t="shared" si="11"/>
        <v>7</v>
      </c>
      <c r="B387" s="223">
        <v>2041001</v>
      </c>
      <c r="C387" s="138" t="s">
        <v>579</v>
      </c>
      <c r="D387" s="227">
        <f>_xlfn.XLOOKUP(B387,表3!B:B,表3!D:D,0)</f>
        <v>0</v>
      </c>
      <c r="E387" s="139">
        <v>0</v>
      </c>
      <c r="F387" s="139">
        <v>0</v>
      </c>
      <c r="G387" s="226"/>
      <c r="H387" s="76">
        <f t="shared" si="12"/>
        <v>0</v>
      </c>
    </row>
    <row r="388" s="76" customFormat="1" hidden="1" spans="1:8">
      <c r="A388" s="222">
        <f t="shared" si="11"/>
        <v>7</v>
      </c>
      <c r="B388" s="223">
        <v>2041002</v>
      </c>
      <c r="C388" s="138" t="s">
        <v>339</v>
      </c>
      <c r="D388" s="227">
        <f>_xlfn.XLOOKUP(B388,表3!B:B,表3!D:D,0)</f>
        <v>0</v>
      </c>
      <c r="E388" s="139">
        <v>0</v>
      </c>
      <c r="F388" s="139">
        <v>0</v>
      </c>
      <c r="G388" s="226"/>
      <c r="H388" s="76">
        <f t="shared" si="12"/>
        <v>0</v>
      </c>
    </row>
    <row r="389" s="76" customFormat="1" hidden="1" spans="1:8">
      <c r="A389" s="222">
        <f t="shared" ref="A389:A452" si="13">LEN(B389)</f>
        <v>7</v>
      </c>
      <c r="B389" s="223">
        <v>2041006</v>
      </c>
      <c r="C389" s="138" t="s">
        <v>618</v>
      </c>
      <c r="D389" s="227">
        <f>_xlfn.XLOOKUP(B389,表3!B:B,表3!D:D,0)</f>
        <v>0</v>
      </c>
      <c r="E389" s="139">
        <v>0</v>
      </c>
      <c r="F389" s="139">
        <v>0</v>
      </c>
      <c r="G389" s="226"/>
      <c r="H389" s="76">
        <f t="shared" si="12"/>
        <v>0</v>
      </c>
    </row>
    <row r="390" s="76" customFormat="1" hidden="1" spans="1:8">
      <c r="A390" s="222">
        <f t="shared" si="13"/>
        <v>7</v>
      </c>
      <c r="B390" s="223">
        <v>2041007</v>
      </c>
      <c r="C390" s="138" t="s">
        <v>800</v>
      </c>
      <c r="D390" s="227">
        <f>_xlfn.XLOOKUP(B390,表3!B:B,表3!D:D,0)</f>
        <v>0</v>
      </c>
      <c r="E390" s="139">
        <v>0</v>
      </c>
      <c r="F390" s="139">
        <v>0</v>
      </c>
      <c r="G390" s="226"/>
      <c r="H390" s="76">
        <f t="shared" si="12"/>
        <v>0</v>
      </c>
    </row>
    <row r="391" s="76" customFormat="1" hidden="1" spans="1:8">
      <c r="A391" s="222">
        <f t="shared" si="13"/>
        <v>7</v>
      </c>
      <c r="B391" s="223">
        <v>2041099</v>
      </c>
      <c r="C391" s="138" t="s">
        <v>801</v>
      </c>
      <c r="D391" s="227">
        <f>_xlfn.XLOOKUP(B391,表3!B:B,表3!D:D,0)</f>
        <v>0</v>
      </c>
      <c r="E391" s="139">
        <v>0</v>
      </c>
      <c r="F391" s="139">
        <v>0</v>
      </c>
      <c r="G391" s="226"/>
      <c r="H391" s="76">
        <f t="shared" si="12"/>
        <v>0</v>
      </c>
    </row>
    <row r="392" s="76" customFormat="1" spans="1:8">
      <c r="A392" s="222">
        <f t="shared" si="13"/>
        <v>5</v>
      </c>
      <c r="B392" s="223">
        <v>20499</v>
      </c>
      <c r="C392" s="140" t="s">
        <v>802</v>
      </c>
      <c r="D392" s="227">
        <f>_xlfn.XLOOKUP(B392,表3!B:B,表3!D:D,0)</f>
        <v>21</v>
      </c>
      <c r="E392" s="139">
        <f>SUM(E393:E394)</f>
        <v>21</v>
      </c>
      <c r="F392" s="139">
        <f>SUM(F393:F394)</f>
        <v>348</v>
      </c>
      <c r="G392" s="226"/>
      <c r="H392" s="76">
        <f t="shared" si="12"/>
        <v>1</v>
      </c>
    </row>
    <row r="393" s="76" customFormat="1" spans="1:8">
      <c r="A393" s="222">
        <f t="shared" si="13"/>
        <v>7</v>
      </c>
      <c r="B393" s="223">
        <v>2049902</v>
      </c>
      <c r="C393" s="138" t="s">
        <v>803</v>
      </c>
      <c r="D393" s="227">
        <f>_xlfn.XLOOKUP(B393,表3!B:B,表3!D:D,0)</f>
        <v>21</v>
      </c>
      <c r="E393" s="139">
        <v>21</v>
      </c>
      <c r="F393" s="139">
        <v>23</v>
      </c>
      <c r="G393" s="226"/>
      <c r="H393" s="76">
        <f t="shared" si="12"/>
        <v>1</v>
      </c>
    </row>
    <row r="394" s="76" customFormat="1" spans="1:8">
      <c r="A394" s="222">
        <f t="shared" si="13"/>
        <v>7</v>
      </c>
      <c r="B394" s="223">
        <v>2049999</v>
      </c>
      <c r="C394" s="138" t="s">
        <v>804</v>
      </c>
      <c r="D394" s="227">
        <f>_xlfn.XLOOKUP(B394,表3!B:B,表3!D:D,0)</f>
        <v>0</v>
      </c>
      <c r="E394" s="139">
        <v>0</v>
      </c>
      <c r="F394" s="139">
        <v>325</v>
      </c>
      <c r="G394" s="226"/>
      <c r="H394" s="76">
        <f t="shared" si="12"/>
        <v>1</v>
      </c>
    </row>
    <row r="395" s="76" customFormat="1" spans="1:8">
      <c r="A395" s="222">
        <f t="shared" si="13"/>
        <v>3</v>
      </c>
      <c r="B395" s="223">
        <v>205</v>
      </c>
      <c r="C395" s="140" t="s">
        <v>232</v>
      </c>
      <c r="D395" s="227">
        <f>_xlfn.XLOOKUP(B395,表3!B:B,表3!D:D,0)</f>
        <v>156851.66</v>
      </c>
      <c r="E395" s="139">
        <f>SUM(E396,E401,E408,E414,E420,E424,E428,E432,E438,E445)</f>
        <v>156851.66</v>
      </c>
      <c r="F395" s="139">
        <f>SUM(F396,F401,F408,F414,F420,F424,F428,F432,F438,F445)</f>
        <v>148357</v>
      </c>
      <c r="G395" s="226"/>
      <c r="H395" s="76">
        <f t="shared" si="12"/>
        <v>1</v>
      </c>
    </row>
    <row r="396" s="76" customFormat="1" spans="1:8">
      <c r="A396" s="222">
        <f t="shared" si="13"/>
        <v>5</v>
      </c>
      <c r="B396" s="223">
        <v>20501</v>
      </c>
      <c r="C396" s="140" t="s">
        <v>805</v>
      </c>
      <c r="D396" s="227">
        <f>_xlfn.XLOOKUP(B396,表3!B:B,表3!D:D,0)</f>
        <v>1156.06</v>
      </c>
      <c r="E396" s="139">
        <f>SUM(E397:E400)</f>
        <v>1156.06</v>
      </c>
      <c r="F396" s="139">
        <f>SUM(F397:F400)</f>
        <v>3039</v>
      </c>
      <c r="G396" s="226"/>
      <c r="H396" s="76">
        <f t="shared" si="12"/>
        <v>1</v>
      </c>
    </row>
    <row r="397" s="76" customFormat="1" spans="1:8">
      <c r="A397" s="222">
        <f t="shared" si="13"/>
        <v>7</v>
      </c>
      <c r="B397" s="223">
        <v>2050101</v>
      </c>
      <c r="C397" s="138" t="s">
        <v>579</v>
      </c>
      <c r="D397" s="227">
        <f>_xlfn.XLOOKUP(B397,表3!B:B,表3!D:D,0)</f>
        <v>991.66</v>
      </c>
      <c r="E397" s="139">
        <v>991.66</v>
      </c>
      <c r="F397" s="139">
        <v>963</v>
      </c>
      <c r="G397" s="226"/>
      <c r="H397" s="76">
        <f t="shared" ref="H397:H460" si="14">IF(AND(D397=0,E397=0,F397=0),0,1)</f>
        <v>1</v>
      </c>
    </row>
    <row r="398" s="76" customFormat="1" spans="1:8">
      <c r="A398" s="222">
        <f t="shared" si="13"/>
        <v>7</v>
      </c>
      <c r="B398" s="223">
        <v>2050102</v>
      </c>
      <c r="C398" s="138" t="s">
        <v>339</v>
      </c>
      <c r="D398" s="227">
        <f>_xlfn.XLOOKUP(B398,表3!B:B,表3!D:D,0)</f>
        <v>164.4</v>
      </c>
      <c r="E398" s="139">
        <v>164.4</v>
      </c>
      <c r="F398" s="139">
        <v>1330</v>
      </c>
      <c r="G398" s="226"/>
      <c r="H398" s="76">
        <f t="shared" si="14"/>
        <v>1</v>
      </c>
    </row>
    <row r="399" s="76" customFormat="1" hidden="1" spans="1:8">
      <c r="A399" s="222">
        <f t="shared" si="13"/>
        <v>7</v>
      </c>
      <c r="B399" s="223">
        <v>2050103</v>
      </c>
      <c r="C399" s="138" t="s">
        <v>580</v>
      </c>
      <c r="D399" s="227">
        <f>_xlfn.XLOOKUP(B399,表3!B:B,表3!D:D,0)</f>
        <v>0</v>
      </c>
      <c r="E399" s="139">
        <v>0</v>
      </c>
      <c r="F399" s="139">
        <v>0</v>
      </c>
      <c r="G399" s="226"/>
      <c r="H399" s="76">
        <f t="shared" si="14"/>
        <v>0</v>
      </c>
    </row>
    <row r="400" s="76" customFormat="1" spans="1:8">
      <c r="A400" s="222">
        <f t="shared" si="13"/>
        <v>7</v>
      </c>
      <c r="B400" s="223">
        <v>2050199</v>
      </c>
      <c r="C400" s="138" t="s">
        <v>806</v>
      </c>
      <c r="D400" s="227">
        <f>_xlfn.XLOOKUP(B400,表3!B:B,表3!D:D,0)</f>
        <v>0</v>
      </c>
      <c r="E400" s="139">
        <v>0</v>
      </c>
      <c r="F400" s="139">
        <v>746</v>
      </c>
      <c r="G400" s="226"/>
      <c r="H400" s="76">
        <f t="shared" si="14"/>
        <v>1</v>
      </c>
    </row>
    <row r="401" s="76" customFormat="1" spans="1:8">
      <c r="A401" s="222">
        <f t="shared" si="13"/>
        <v>5</v>
      </c>
      <c r="B401" s="223">
        <v>20502</v>
      </c>
      <c r="C401" s="140" t="s">
        <v>807</v>
      </c>
      <c r="D401" s="227">
        <f>_xlfn.XLOOKUP(B401,表3!B:B,表3!D:D,0)</f>
        <v>129028.64</v>
      </c>
      <c r="E401" s="139">
        <f>SUM(E402:E407)</f>
        <v>129028.64</v>
      </c>
      <c r="F401" s="139">
        <f>SUM(F402:F407)</f>
        <v>128012</v>
      </c>
      <c r="G401" s="226"/>
      <c r="H401" s="76">
        <f t="shared" si="14"/>
        <v>1</v>
      </c>
    </row>
    <row r="402" s="76" customFormat="1" spans="1:8">
      <c r="A402" s="222">
        <f t="shared" si="13"/>
        <v>7</v>
      </c>
      <c r="B402" s="223">
        <v>2050201</v>
      </c>
      <c r="C402" s="138" t="s">
        <v>808</v>
      </c>
      <c r="D402" s="227">
        <f>_xlfn.XLOOKUP(B402,表3!B:B,表3!D:D,0)</f>
        <v>2276.53</v>
      </c>
      <c r="E402" s="139">
        <v>2276.53</v>
      </c>
      <c r="F402" s="139">
        <v>4519</v>
      </c>
      <c r="G402" s="226"/>
      <c r="H402" s="76">
        <f t="shared" si="14"/>
        <v>1</v>
      </c>
    </row>
    <row r="403" s="76" customFormat="1" spans="1:8">
      <c r="A403" s="222">
        <f t="shared" si="13"/>
        <v>7</v>
      </c>
      <c r="B403" s="223">
        <v>2050202</v>
      </c>
      <c r="C403" s="138" t="s">
        <v>809</v>
      </c>
      <c r="D403" s="227">
        <f>_xlfn.XLOOKUP(B403,表3!B:B,表3!D:D,0)</f>
        <v>41300</v>
      </c>
      <c r="E403" s="139">
        <v>41300</v>
      </c>
      <c r="F403" s="139">
        <v>57127</v>
      </c>
      <c r="G403" s="226"/>
      <c r="H403" s="76">
        <f t="shared" si="14"/>
        <v>1</v>
      </c>
    </row>
    <row r="404" s="76" customFormat="1" spans="1:8">
      <c r="A404" s="222">
        <f t="shared" si="13"/>
        <v>7</v>
      </c>
      <c r="B404" s="223">
        <v>2050203</v>
      </c>
      <c r="C404" s="138" t="s">
        <v>810</v>
      </c>
      <c r="D404" s="227">
        <f>_xlfn.XLOOKUP(B404,表3!B:B,表3!D:D,0)</f>
        <v>53452</v>
      </c>
      <c r="E404" s="139">
        <v>53452</v>
      </c>
      <c r="F404" s="139">
        <v>47383</v>
      </c>
      <c r="G404" s="226"/>
      <c r="H404" s="76">
        <f t="shared" si="14"/>
        <v>1</v>
      </c>
    </row>
    <row r="405" s="76" customFormat="1" spans="1:8">
      <c r="A405" s="222">
        <f t="shared" si="13"/>
        <v>7</v>
      </c>
      <c r="B405" s="223">
        <v>2050204</v>
      </c>
      <c r="C405" s="138" t="s">
        <v>811</v>
      </c>
      <c r="D405" s="227">
        <f>_xlfn.XLOOKUP(B405,表3!B:B,表3!D:D,0)</f>
        <v>19147</v>
      </c>
      <c r="E405" s="139">
        <v>19147</v>
      </c>
      <c r="F405" s="139">
        <v>16511</v>
      </c>
      <c r="G405" s="226"/>
      <c r="H405" s="76">
        <f t="shared" si="14"/>
        <v>1</v>
      </c>
    </row>
    <row r="406" s="76" customFormat="1" hidden="1" spans="1:8">
      <c r="A406" s="222">
        <f t="shared" si="13"/>
        <v>7</v>
      </c>
      <c r="B406" s="223">
        <v>2050205</v>
      </c>
      <c r="C406" s="138" t="s">
        <v>812</v>
      </c>
      <c r="D406" s="227">
        <f>_xlfn.XLOOKUP(B406,表3!B:B,表3!D:D,0)</f>
        <v>0</v>
      </c>
      <c r="E406" s="139">
        <v>0</v>
      </c>
      <c r="F406" s="139">
        <v>0</v>
      </c>
      <c r="G406" s="226"/>
      <c r="H406" s="76">
        <f t="shared" si="14"/>
        <v>0</v>
      </c>
    </row>
    <row r="407" s="76" customFormat="1" spans="1:8">
      <c r="A407" s="222">
        <f t="shared" si="13"/>
        <v>7</v>
      </c>
      <c r="B407" s="223">
        <v>2050299</v>
      </c>
      <c r="C407" s="138" t="s">
        <v>813</v>
      </c>
      <c r="D407" s="227">
        <f>_xlfn.XLOOKUP(B407,表3!B:B,表3!D:D,0)</f>
        <v>12853.11</v>
      </c>
      <c r="E407" s="139">
        <v>12853.11</v>
      </c>
      <c r="F407" s="139">
        <v>2472</v>
      </c>
      <c r="G407" s="226"/>
      <c r="H407" s="76">
        <f t="shared" si="14"/>
        <v>1</v>
      </c>
    </row>
    <row r="408" s="76" customFormat="1" spans="1:8">
      <c r="A408" s="222">
        <f t="shared" si="13"/>
        <v>5</v>
      </c>
      <c r="B408" s="223">
        <v>20503</v>
      </c>
      <c r="C408" s="140" t="s">
        <v>814</v>
      </c>
      <c r="D408" s="227">
        <f>_xlfn.XLOOKUP(B408,表3!B:B,表3!D:D,0)</f>
        <v>11613.98</v>
      </c>
      <c r="E408" s="139">
        <f>SUM(E409:E413)</f>
        <v>11613.98</v>
      </c>
      <c r="F408" s="139">
        <f>SUM(F409:F413)</f>
        <v>12073</v>
      </c>
      <c r="G408" s="226"/>
      <c r="H408" s="76">
        <f t="shared" si="14"/>
        <v>1</v>
      </c>
    </row>
    <row r="409" s="76" customFormat="1" hidden="1" spans="1:8">
      <c r="A409" s="222">
        <f t="shared" si="13"/>
        <v>7</v>
      </c>
      <c r="B409" s="223">
        <v>2050301</v>
      </c>
      <c r="C409" s="138" t="s">
        <v>815</v>
      </c>
      <c r="D409" s="227">
        <f>_xlfn.XLOOKUP(B409,表3!B:B,表3!D:D,0)</f>
        <v>0</v>
      </c>
      <c r="E409" s="139">
        <v>0</v>
      </c>
      <c r="F409" s="139">
        <v>0</v>
      </c>
      <c r="G409" s="226"/>
      <c r="H409" s="76">
        <f t="shared" si="14"/>
        <v>0</v>
      </c>
    </row>
    <row r="410" s="76" customFormat="1" spans="1:8">
      <c r="A410" s="222">
        <f t="shared" si="13"/>
        <v>7</v>
      </c>
      <c r="B410" s="223">
        <v>2050302</v>
      </c>
      <c r="C410" s="138" t="s">
        <v>816</v>
      </c>
      <c r="D410" s="227">
        <f>_xlfn.XLOOKUP(B410,表3!B:B,表3!D:D,0)</f>
        <v>11613.98</v>
      </c>
      <c r="E410" s="139">
        <v>11613.98</v>
      </c>
      <c r="F410" s="139">
        <v>12073</v>
      </c>
      <c r="G410" s="226"/>
      <c r="H410" s="76">
        <f t="shared" si="14"/>
        <v>1</v>
      </c>
    </row>
    <row r="411" s="76" customFormat="1" hidden="1" spans="1:8">
      <c r="A411" s="222">
        <f t="shared" si="13"/>
        <v>7</v>
      </c>
      <c r="B411" s="223">
        <v>2050303</v>
      </c>
      <c r="C411" s="138" t="s">
        <v>817</v>
      </c>
      <c r="D411" s="227">
        <f>_xlfn.XLOOKUP(B411,表3!B:B,表3!D:D,0)</f>
        <v>0</v>
      </c>
      <c r="E411" s="139">
        <v>0</v>
      </c>
      <c r="F411" s="139">
        <v>0</v>
      </c>
      <c r="G411" s="226"/>
      <c r="H411" s="76">
        <f t="shared" si="14"/>
        <v>0</v>
      </c>
    </row>
    <row r="412" s="76" customFormat="1" hidden="1" spans="1:8">
      <c r="A412" s="222">
        <f t="shared" si="13"/>
        <v>7</v>
      </c>
      <c r="B412" s="223">
        <v>2050305</v>
      </c>
      <c r="C412" s="138" t="s">
        <v>818</v>
      </c>
      <c r="D412" s="227">
        <f>_xlfn.XLOOKUP(B412,表3!B:B,表3!D:D,0)</f>
        <v>0</v>
      </c>
      <c r="E412" s="139">
        <v>0</v>
      </c>
      <c r="F412" s="139">
        <v>0</v>
      </c>
      <c r="G412" s="226"/>
      <c r="H412" s="76">
        <f t="shared" si="14"/>
        <v>0</v>
      </c>
    </row>
    <row r="413" s="76" customFormat="1" hidden="1" spans="1:8">
      <c r="A413" s="222">
        <f t="shared" si="13"/>
        <v>7</v>
      </c>
      <c r="B413" s="223">
        <v>2050399</v>
      </c>
      <c r="C413" s="138" t="s">
        <v>819</v>
      </c>
      <c r="D413" s="227">
        <f>_xlfn.XLOOKUP(B413,表3!B:B,表3!D:D,0)</f>
        <v>0</v>
      </c>
      <c r="E413" s="139">
        <v>0</v>
      </c>
      <c r="F413" s="139">
        <v>0</v>
      </c>
      <c r="G413" s="226"/>
      <c r="H413" s="76">
        <f t="shared" si="14"/>
        <v>0</v>
      </c>
    </row>
    <row r="414" s="76" customFormat="1" spans="1:8">
      <c r="A414" s="222">
        <f t="shared" si="13"/>
        <v>5</v>
      </c>
      <c r="B414" s="223">
        <v>20504</v>
      </c>
      <c r="C414" s="140" t="s">
        <v>820</v>
      </c>
      <c r="D414" s="227">
        <f>_xlfn.XLOOKUP(B414,表3!B:B,表3!D:D,0)</f>
        <v>930</v>
      </c>
      <c r="E414" s="139">
        <f>SUM(E415:E419)</f>
        <v>930</v>
      </c>
      <c r="F414" s="139">
        <f>SUM(F415:F419)</f>
        <v>9</v>
      </c>
      <c r="G414" s="226"/>
      <c r="H414" s="76">
        <f t="shared" si="14"/>
        <v>1</v>
      </c>
    </row>
    <row r="415" s="76" customFormat="1" hidden="1" spans="1:8">
      <c r="A415" s="222">
        <f t="shared" si="13"/>
        <v>7</v>
      </c>
      <c r="B415" s="223">
        <v>2050401</v>
      </c>
      <c r="C415" s="138" t="s">
        <v>821</v>
      </c>
      <c r="D415" s="227">
        <f>_xlfn.XLOOKUP(B415,表3!B:B,表3!D:D,0)</f>
        <v>0</v>
      </c>
      <c r="E415" s="139">
        <v>0</v>
      </c>
      <c r="F415" s="139">
        <v>0</v>
      </c>
      <c r="G415" s="226"/>
      <c r="H415" s="76">
        <f t="shared" si="14"/>
        <v>0</v>
      </c>
    </row>
    <row r="416" s="76" customFormat="1" hidden="1" spans="1:8">
      <c r="A416" s="222">
        <f t="shared" si="13"/>
        <v>7</v>
      </c>
      <c r="B416" s="223">
        <v>2050402</v>
      </c>
      <c r="C416" s="138" t="s">
        <v>822</v>
      </c>
      <c r="D416" s="227">
        <f>_xlfn.XLOOKUP(B416,表3!B:B,表3!D:D,0)</f>
        <v>0</v>
      </c>
      <c r="E416" s="139">
        <v>0</v>
      </c>
      <c r="F416" s="139">
        <v>0</v>
      </c>
      <c r="G416" s="226"/>
      <c r="H416" s="76">
        <f t="shared" si="14"/>
        <v>0</v>
      </c>
    </row>
    <row r="417" s="76" customFormat="1" hidden="1" spans="1:8">
      <c r="A417" s="222">
        <f t="shared" si="13"/>
        <v>7</v>
      </c>
      <c r="B417" s="223">
        <v>2050403</v>
      </c>
      <c r="C417" s="138" t="s">
        <v>823</v>
      </c>
      <c r="D417" s="227">
        <f>_xlfn.XLOOKUP(B417,表3!B:B,表3!D:D,0)</f>
        <v>0</v>
      </c>
      <c r="E417" s="139">
        <v>0</v>
      </c>
      <c r="F417" s="139">
        <v>0</v>
      </c>
      <c r="G417" s="226"/>
      <c r="H417" s="76">
        <f t="shared" si="14"/>
        <v>0</v>
      </c>
    </row>
    <row r="418" s="76" customFormat="1" hidden="1" spans="1:8">
      <c r="A418" s="222">
        <f t="shared" si="13"/>
        <v>7</v>
      </c>
      <c r="B418" s="223">
        <v>2050404</v>
      </c>
      <c r="C418" s="138" t="s">
        <v>824</v>
      </c>
      <c r="D418" s="227">
        <f>_xlfn.XLOOKUP(B418,表3!B:B,表3!D:D,0)</f>
        <v>0</v>
      </c>
      <c r="E418" s="139">
        <v>0</v>
      </c>
      <c r="F418" s="139">
        <v>0</v>
      </c>
      <c r="G418" s="226"/>
      <c r="H418" s="76">
        <f t="shared" si="14"/>
        <v>0</v>
      </c>
    </row>
    <row r="419" s="76" customFormat="1" spans="1:8">
      <c r="A419" s="222">
        <f t="shared" si="13"/>
        <v>7</v>
      </c>
      <c r="B419" s="223">
        <v>2050499</v>
      </c>
      <c r="C419" s="138" t="s">
        <v>825</v>
      </c>
      <c r="D419" s="227">
        <f>_xlfn.XLOOKUP(B419,表3!B:B,表3!D:D,0)</f>
        <v>930</v>
      </c>
      <c r="E419" s="139">
        <v>930</v>
      </c>
      <c r="F419" s="139">
        <v>9</v>
      </c>
      <c r="G419" s="226"/>
      <c r="H419" s="76">
        <f t="shared" si="14"/>
        <v>1</v>
      </c>
    </row>
    <row r="420" s="76" customFormat="1" spans="1:8">
      <c r="A420" s="222">
        <f t="shared" si="13"/>
        <v>5</v>
      </c>
      <c r="B420" s="223">
        <v>20505</v>
      </c>
      <c r="C420" s="140" t="s">
        <v>826</v>
      </c>
      <c r="D420" s="227">
        <f>_xlfn.XLOOKUP(B420,表3!B:B,表3!D:D,0)</f>
        <v>0</v>
      </c>
      <c r="E420" s="139">
        <f>SUM(E421:E423)</f>
        <v>0</v>
      </c>
      <c r="F420" s="139">
        <f>SUM(F421:F423)</f>
        <v>1</v>
      </c>
      <c r="G420" s="226"/>
      <c r="H420" s="76">
        <f t="shared" si="14"/>
        <v>1</v>
      </c>
    </row>
    <row r="421" s="76" customFormat="1" spans="1:8">
      <c r="A421" s="222">
        <f t="shared" si="13"/>
        <v>7</v>
      </c>
      <c r="B421" s="223">
        <v>2050501</v>
      </c>
      <c r="C421" s="138" t="s">
        <v>827</v>
      </c>
      <c r="D421" s="227">
        <f>_xlfn.XLOOKUP(B421,表3!B:B,表3!D:D,0)</f>
        <v>0</v>
      </c>
      <c r="E421" s="139">
        <v>0</v>
      </c>
      <c r="F421" s="139">
        <v>1</v>
      </c>
      <c r="G421" s="226"/>
      <c r="H421" s="76">
        <f t="shared" si="14"/>
        <v>1</v>
      </c>
    </row>
    <row r="422" s="76" customFormat="1" hidden="1" spans="1:8">
      <c r="A422" s="222">
        <f t="shared" si="13"/>
        <v>7</v>
      </c>
      <c r="B422" s="223">
        <v>2050502</v>
      </c>
      <c r="C422" s="138" t="s">
        <v>828</v>
      </c>
      <c r="D422" s="227">
        <f>_xlfn.XLOOKUP(B422,表3!B:B,表3!D:D,0)</f>
        <v>0</v>
      </c>
      <c r="E422" s="139">
        <v>0</v>
      </c>
      <c r="F422" s="139">
        <v>0</v>
      </c>
      <c r="G422" s="226"/>
      <c r="H422" s="76">
        <f t="shared" si="14"/>
        <v>0</v>
      </c>
    </row>
    <row r="423" s="76" customFormat="1" hidden="1" spans="1:8">
      <c r="A423" s="222">
        <f t="shared" si="13"/>
        <v>7</v>
      </c>
      <c r="B423" s="223">
        <v>2050599</v>
      </c>
      <c r="C423" s="138" t="s">
        <v>829</v>
      </c>
      <c r="D423" s="227">
        <f>_xlfn.XLOOKUP(B423,表3!B:B,表3!D:D,0)</f>
        <v>0</v>
      </c>
      <c r="E423" s="139">
        <v>0</v>
      </c>
      <c r="F423" s="139">
        <v>0</v>
      </c>
      <c r="G423" s="226"/>
      <c r="H423" s="76">
        <f t="shared" si="14"/>
        <v>0</v>
      </c>
    </row>
    <row r="424" s="76" customFormat="1" hidden="1" spans="1:8">
      <c r="A424" s="222">
        <f t="shared" si="13"/>
        <v>5</v>
      </c>
      <c r="B424" s="223">
        <v>20506</v>
      </c>
      <c r="C424" s="140" t="s">
        <v>830</v>
      </c>
      <c r="D424" s="227">
        <f>_xlfn.XLOOKUP(B424,表3!B:B,表3!D:D,0)</f>
        <v>0</v>
      </c>
      <c r="E424" s="139">
        <f>SUM(E425:E427)</f>
        <v>0</v>
      </c>
      <c r="F424" s="139">
        <f>SUM(F425:F427)</f>
        <v>0</v>
      </c>
      <c r="G424" s="226"/>
      <c r="H424" s="76">
        <f t="shared" si="14"/>
        <v>0</v>
      </c>
    </row>
    <row r="425" s="76" customFormat="1" hidden="1" spans="1:8">
      <c r="A425" s="222">
        <f t="shared" si="13"/>
        <v>7</v>
      </c>
      <c r="B425" s="223">
        <v>2050601</v>
      </c>
      <c r="C425" s="138" t="s">
        <v>831</v>
      </c>
      <c r="D425" s="227">
        <f>_xlfn.XLOOKUP(B425,表3!B:B,表3!D:D,0)</f>
        <v>0</v>
      </c>
      <c r="E425" s="139">
        <v>0</v>
      </c>
      <c r="F425" s="139">
        <v>0</v>
      </c>
      <c r="G425" s="226"/>
      <c r="H425" s="76">
        <f t="shared" si="14"/>
        <v>0</v>
      </c>
    </row>
    <row r="426" s="76" customFormat="1" hidden="1" spans="1:8">
      <c r="A426" s="222">
        <f t="shared" si="13"/>
        <v>7</v>
      </c>
      <c r="B426" s="223">
        <v>2050602</v>
      </c>
      <c r="C426" s="138" t="s">
        <v>832</v>
      </c>
      <c r="D426" s="227">
        <f>_xlfn.XLOOKUP(B426,表3!B:B,表3!D:D,0)</f>
        <v>0</v>
      </c>
      <c r="E426" s="139">
        <v>0</v>
      </c>
      <c r="F426" s="139">
        <v>0</v>
      </c>
      <c r="G426" s="226"/>
      <c r="H426" s="76">
        <f t="shared" si="14"/>
        <v>0</v>
      </c>
    </row>
    <row r="427" s="76" customFormat="1" hidden="1" spans="1:8">
      <c r="A427" s="222">
        <f t="shared" si="13"/>
        <v>7</v>
      </c>
      <c r="B427" s="223">
        <v>2050699</v>
      </c>
      <c r="C427" s="138" t="s">
        <v>833</v>
      </c>
      <c r="D427" s="227">
        <f>_xlfn.XLOOKUP(B427,表3!B:B,表3!D:D,0)</f>
        <v>0</v>
      </c>
      <c r="E427" s="139">
        <v>0</v>
      </c>
      <c r="F427" s="139">
        <v>0</v>
      </c>
      <c r="G427" s="226"/>
      <c r="H427" s="76">
        <f t="shared" si="14"/>
        <v>0</v>
      </c>
    </row>
    <row r="428" s="76" customFormat="1" spans="1:8">
      <c r="A428" s="222">
        <f t="shared" si="13"/>
        <v>5</v>
      </c>
      <c r="B428" s="223">
        <v>20507</v>
      </c>
      <c r="C428" s="140" t="s">
        <v>834</v>
      </c>
      <c r="D428" s="227">
        <f>_xlfn.XLOOKUP(B428,表3!B:B,表3!D:D,0)</f>
        <v>376.5</v>
      </c>
      <c r="E428" s="139">
        <f>SUM(E429:E431)</f>
        <v>376.5</v>
      </c>
      <c r="F428" s="139">
        <f>SUM(F429:F431)</f>
        <v>556</v>
      </c>
      <c r="G428" s="226"/>
      <c r="H428" s="76">
        <f t="shared" si="14"/>
        <v>1</v>
      </c>
    </row>
    <row r="429" s="76" customFormat="1" spans="1:8">
      <c r="A429" s="222">
        <f t="shared" si="13"/>
        <v>7</v>
      </c>
      <c r="B429" s="223">
        <v>2050701</v>
      </c>
      <c r="C429" s="138" t="s">
        <v>835</v>
      </c>
      <c r="D429" s="227">
        <f>_xlfn.XLOOKUP(B429,表3!B:B,表3!D:D,0)</f>
        <v>376.5</v>
      </c>
      <c r="E429" s="139">
        <v>376.5</v>
      </c>
      <c r="F429" s="139">
        <v>556</v>
      </c>
      <c r="G429" s="226"/>
      <c r="H429" s="76">
        <f t="shared" si="14"/>
        <v>1</v>
      </c>
    </row>
    <row r="430" s="76" customFormat="1" hidden="1" spans="1:8">
      <c r="A430" s="222">
        <f t="shared" si="13"/>
        <v>7</v>
      </c>
      <c r="B430" s="223">
        <v>2050702</v>
      </c>
      <c r="C430" s="138" t="s">
        <v>836</v>
      </c>
      <c r="D430" s="227">
        <f>_xlfn.XLOOKUP(B430,表3!B:B,表3!D:D,0)</f>
        <v>0</v>
      </c>
      <c r="E430" s="139">
        <v>0</v>
      </c>
      <c r="F430" s="139">
        <v>0</v>
      </c>
      <c r="G430" s="226"/>
      <c r="H430" s="76">
        <f t="shared" si="14"/>
        <v>0</v>
      </c>
    </row>
    <row r="431" s="76" customFormat="1" hidden="1" spans="1:8">
      <c r="A431" s="222">
        <f t="shared" si="13"/>
        <v>7</v>
      </c>
      <c r="B431" s="223">
        <v>2050799</v>
      </c>
      <c r="C431" s="138" t="s">
        <v>837</v>
      </c>
      <c r="D431" s="227">
        <f>_xlfn.XLOOKUP(B431,表3!B:B,表3!D:D,0)</f>
        <v>0</v>
      </c>
      <c r="E431" s="139">
        <v>0</v>
      </c>
      <c r="F431" s="139">
        <v>0</v>
      </c>
      <c r="G431" s="226"/>
      <c r="H431" s="76">
        <f t="shared" si="14"/>
        <v>0</v>
      </c>
    </row>
    <row r="432" s="76" customFormat="1" spans="1:8">
      <c r="A432" s="222">
        <f t="shared" si="13"/>
        <v>5</v>
      </c>
      <c r="B432" s="223">
        <v>20508</v>
      </c>
      <c r="C432" s="140" t="s">
        <v>838</v>
      </c>
      <c r="D432" s="227">
        <f>_xlfn.XLOOKUP(B432,表3!B:B,表3!D:D,0)</f>
        <v>2446.48</v>
      </c>
      <c r="E432" s="139">
        <f>SUM(E433:E437)</f>
        <v>2446.48</v>
      </c>
      <c r="F432" s="139">
        <f>SUM(F433:F437)</f>
        <v>1091</v>
      </c>
      <c r="G432" s="226"/>
      <c r="H432" s="76">
        <f t="shared" si="14"/>
        <v>1</v>
      </c>
    </row>
    <row r="433" s="76" customFormat="1" spans="1:8">
      <c r="A433" s="222">
        <f t="shared" si="13"/>
        <v>7</v>
      </c>
      <c r="B433" s="223">
        <v>2050801</v>
      </c>
      <c r="C433" s="138" t="s">
        <v>839</v>
      </c>
      <c r="D433" s="227">
        <f>_xlfn.XLOOKUP(B433,表3!B:B,表3!D:D,0)</f>
        <v>437.48</v>
      </c>
      <c r="E433" s="139">
        <v>437.48</v>
      </c>
      <c r="F433" s="139">
        <v>362</v>
      </c>
      <c r="G433" s="226"/>
      <c r="H433" s="76">
        <f t="shared" si="14"/>
        <v>1</v>
      </c>
    </row>
    <row r="434" s="76" customFormat="1" spans="1:8">
      <c r="A434" s="222">
        <f t="shared" si="13"/>
        <v>7</v>
      </c>
      <c r="B434" s="223">
        <v>2050802</v>
      </c>
      <c r="C434" s="138" t="s">
        <v>840</v>
      </c>
      <c r="D434" s="227">
        <f>_xlfn.XLOOKUP(B434,表3!B:B,表3!D:D,0)</f>
        <v>2009</v>
      </c>
      <c r="E434" s="139">
        <v>2009</v>
      </c>
      <c r="F434" s="139">
        <v>394</v>
      </c>
      <c r="G434" s="226"/>
      <c r="H434" s="76">
        <f t="shared" si="14"/>
        <v>1</v>
      </c>
    </row>
    <row r="435" s="76" customFormat="1" spans="1:8">
      <c r="A435" s="222">
        <f t="shared" si="13"/>
        <v>7</v>
      </c>
      <c r="B435" s="223">
        <v>2050803</v>
      </c>
      <c r="C435" s="138" t="s">
        <v>841</v>
      </c>
      <c r="D435" s="227">
        <f>_xlfn.XLOOKUP(B435,表3!B:B,表3!D:D,0)</f>
        <v>0</v>
      </c>
      <c r="E435" s="139">
        <v>0</v>
      </c>
      <c r="F435" s="139">
        <v>335</v>
      </c>
      <c r="G435" s="226"/>
      <c r="H435" s="76">
        <f t="shared" si="14"/>
        <v>1</v>
      </c>
    </row>
    <row r="436" s="76" customFormat="1" hidden="1" spans="1:8">
      <c r="A436" s="222">
        <f t="shared" si="13"/>
        <v>7</v>
      </c>
      <c r="B436" s="223">
        <v>2050804</v>
      </c>
      <c r="C436" s="138" t="s">
        <v>842</v>
      </c>
      <c r="D436" s="227">
        <f>_xlfn.XLOOKUP(B436,表3!B:B,表3!D:D,0)</f>
        <v>0</v>
      </c>
      <c r="E436" s="139">
        <v>0</v>
      </c>
      <c r="F436" s="139">
        <v>0</v>
      </c>
      <c r="G436" s="226"/>
      <c r="H436" s="76">
        <f t="shared" si="14"/>
        <v>0</v>
      </c>
    </row>
    <row r="437" s="76" customFormat="1" hidden="1" spans="1:8">
      <c r="A437" s="222">
        <f t="shared" si="13"/>
        <v>7</v>
      </c>
      <c r="B437" s="223">
        <v>2050899</v>
      </c>
      <c r="C437" s="138" t="s">
        <v>843</v>
      </c>
      <c r="D437" s="227">
        <f>_xlfn.XLOOKUP(B437,表3!B:B,表3!D:D,0)</f>
        <v>0</v>
      </c>
      <c r="E437" s="139">
        <v>0</v>
      </c>
      <c r="F437" s="139">
        <v>0</v>
      </c>
      <c r="G437" s="226"/>
      <c r="H437" s="76">
        <f t="shared" si="14"/>
        <v>0</v>
      </c>
    </row>
    <row r="438" s="76" customFormat="1" spans="1:8">
      <c r="A438" s="222">
        <f t="shared" si="13"/>
        <v>5</v>
      </c>
      <c r="B438" s="223">
        <v>20509</v>
      </c>
      <c r="C438" s="140" t="s">
        <v>844</v>
      </c>
      <c r="D438" s="227">
        <f>_xlfn.XLOOKUP(B438,表3!B:B,表3!D:D,0)</f>
        <v>10300</v>
      </c>
      <c r="E438" s="139">
        <f>SUM(E439:E444)</f>
        <v>10300</v>
      </c>
      <c r="F438" s="139">
        <f>SUM(F439:F444)</f>
        <v>3290</v>
      </c>
      <c r="G438" s="226"/>
      <c r="H438" s="76">
        <f t="shared" si="14"/>
        <v>1</v>
      </c>
    </row>
    <row r="439" s="76" customFormat="1" spans="1:8">
      <c r="A439" s="222">
        <f t="shared" si="13"/>
        <v>7</v>
      </c>
      <c r="B439" s="223">
        <v>2050901</v>
      </c>
      <c r="C439" s="138" t="s">
        <v>845</v>
      </c>
      <c r="D439" s="227">
        <f>_xlfn.XLOOKUP(B439,表3!B:B,表3!D:D,0)</f>
        <v>0</v>
      </c>
      <c r="E439" s="139">
        <v>0</v>
      </c>
      <c r="F439" s="139">
        <v>625</v>
      </c>
      <c r="G439" s="226"/>
      <c r="H439" s="76">
        <f t="shared" si="14"/>
        <v>1</v>
      </c>
    </row>
    <row r="440" s="76" customFormat="1" spans="1:8">
      <c r="A440" s="222">
        <f t="shared" si="13"/>
        <v>7</v>
      </c>
      <c r="B440" s="223">
        <v>2050902</v>
      </c>
      <c r="C440" s="138" t="s">
        <v>846</v>
      </c>
      <c r="D440" s="227">
        <f>_xlfn.XLOOKUP(B440,表3!B:B,表3!D:D,0)</f>
        <v>0</v>
      </c>
      <c r="E440" s="139">
        <v>0</v>
      </c>
      <c r="F440" s="139">
        <v>206</v>
      </c>
      <c r="G440" s="226"/>
      <c r="H440" s="76">
        <f t="shared" si="14"/>
        <v>1</v>
      </c>
    </row>
    <row r="441" s="76" customFormat="1" spans="1:8">
      <c r="A441" s="222">
        <f t="shared" si="13"/>
        <v>7</v>
      </c>
      <c r="B441" s="223">
        <v>2050903</v>
      </c>
      <c r="C441" s="138" t="s">
        <v>847</v>
      </c>
      <c r="D441" s="227">
        <f>_xlfn.XLOOKUP(B441,表3!B:B,表3!D:D,0)</f>
        <v>0</v>
      </c>
      <c r="E441" s="139">
        <v>0</v>
      </c>
      <c r="F441" s="139">
        <v>1055</v>
      </c>
      <c r="G441" s="226"/>
      <c r="H441" s="76">
        <f t="shared" si="14"/>
        <v>1</v>
      </c>
    </row>
    <row r="442" s="76" customFormat="1" spans="1:8">
      <c r="A442" s="222">
        <f t="shared" si="13"/>
        <v>7</v>
      </c>
      <c r="B442" s="223">
        <v>2050904</v>
      </c>
      <c r="C442" s="138" t="s">
        <v>848</v>
      </c>
      <c r="D442" s="227">
        <f>_xlfn.XLOOKUP(B442,表3!B:B,表3!D:D,0)</f>
        <v>0</v>
      </c>
      <c r="E442" s="139">
        <v>0</v>
      </c>
      <c r="F442" s="139">
        <v>360</v>
      </c>
      <c r="G442" s="226"/>
      <c r="H442" s="76">
        <f t="shared" si="14"/>
        <v>1</v>
      </c>
    </row>
    <row r="443" s="76" customFormat="1" spans="1:8">
      <c r="A443" s="222">
        <f t="shared" si="13"/>
        <v>7</v>
      </c>
      <c r="B443" s="223">
        <v>2050905</v>
      </c>
      <c r="C443" s="138" t="s">
        <v>849</v>
      </c>
      <c r="D443" s="227">
        <f>_xlfn.XLOOKUP(B443,表3!B:B,表3!D:D,0)</f>
        <v>0</v>
      </c>
      <c r="E443" s="139">
        <v>0</v>
      </c>
      <c r="F443" s="139">
        <v>987</v>
      </c>
      <c r="G443" s="226"/>
      <c r="H443" s="76">
        <f t="shared" si="14"/>
        <v>1</v>
      </c>
    </row>
    <row r="444" s="76" customFormat="1" spans="1:8">
      <c r="A444" s="222">
        <f t="shared" si="13"/>
        <v>7</v>
      </c>
      <c r="B444" s="223">
        <v>2050999</v>
      </c>
      <c r="C444" s="138" t="s">
        <v>850</v>
      </c>
      <c r="D444" s="227">
        <f>_xlfn.XLOOKUP(B444,表3!B:B,表3!D:D,0)</f>
        <v>10300</v>
      </c>
      <c r="E444" s="139">
        <v>10300</v>
      </c>
      <c r="F444" s="139">
        <v>57</v>
      </c>
      <c r="G444" s="226"/>
      <c r="H444" s="76">
        <f t="shared" si="14"/>
        <v>1</v>
      </c>
    </row>
    <row r="445" s="76" customFormat="1" spans="1:8">
      <c r="A445" s="222">
        <f t="shared" si="13"/>
        <v>5</v>
      </c>
      <c r="B445" s="223">
        <v>20599</v>
      </c>
      <c r="C445" s="140" t="s">
        <v>851</v>
      </c>
      <c r="D445" s="227">
        <f>_xlfn.XLOOKUP(B445,表3!B:B,表3!D:D,0)</f>
        <v>1000</v>
      </c>
      <c r="E445" s="139">
        <f>E446</f>
        <v>1000</v>
      </c>
      <c r="F445" s="139">
        <f>F446</f>
        <v>286</v>
      </c>
      <c r="G445" s="226"/>
      <c r="H445" s="76">
        <f t="shared" si="14"/>
        <v>1</v>
      </c>
    </row>
    <row r="446" s="76" customFormat="1" spans="1:8">
      <c r="A446" s="222">
        <f t="shared" si="13"/>
        <v>7</v>
      </c>
      <c r="B446" s="223">
        <v>2059999</v>
      </c>
      <c r="C446" s="138" t="s">
        <v>852</v>
      </c>
      <c r="D446" s="227">
        <f>_xlfn.XLOOKUP(B446,表3!B:B,表3!D:D,0)</f>
        <v>1000</v>
      </c>
      <c r="E446" s="139">
        <v>1000</v>
      </c>
      <c r="F446" s="139">
        <v>286</v>
      </c>
      <c r="G446" s="226"/>
      <c r="H446" s="76">
        <f t="shared" si="14"/>
        <v>1</v>
      </c>
    </row>
    <row r="447" s="76" customFormat="1" spans="1:8">
      <c r="A447" s="222">
        <f t="shared" si="13"/>
        <v>3</v>
      </c>
      <c r="B447" s="223">
        <v>206</v>
      </c>
      <c r="C447" s="140" t="s">
        <v>262</v>
      </c>
      <c r="D447" s="227">
        <f>_xlfn.XLOOKUP(B447,表3!B:B,表3!D:D,0)</f>
        <v>789.89</v>
      </c>
      <c r="E447" s="139">
        <f>SUM(E448,E453,E462,E468,E473,E478,E483,E490,E494,E498)</f>
        <v>789.89</v>
      </c>
      <c r="F447" s="139">
        <f>SUM(F448,F453,F462,F468,F473,F478,F483,F490,F494,F498)</f>
        <v>6591</v>
      </c>
      <c r="G447" s="226"/>
      <c r="H447" s="76">
        <f t="shared" si="14"/>
        <v>1</v>
      </c>
    </row>
    <row r="448" s="76" customFormat="1" spans="1:8">
      <c r="A448" s="222">
        <f t="shared" si="13"/>
        <v>5</v>
      </c>
      <c r="B448" s="223">
        <v>20601</v>
      </c>
      <c r="C448" s="140" t="s">
        <v>853</v>
      </c>
      <c r="D448" s="227">
        <f>_xlfn.XLOOKUP(B448,表3!B:B,表3!D:D,0)</f>
        <v>488.59</v>
      </c>
      <c r="E448" s="139">
        <f>SUM(E449:E452)</f>
        <v>488.59</v>
      </c>
      <c r="F448" s="139">
        <f>SUM(F449:F452)</f>
        <v>4239</v>
      </c>
      <c r="G448" s="226"/>
      <c r="H448" s="76">
        <f t="shared" si="14"/>
        <v>1</v>
      </c>
    </row>
    <row r="449" s="76" customFormat="1" spans="1:8">
      <c r="A449" s="222">
        <f t="shared" si="13"/>
        <v>7</v>
      </c>
      <c r="B449" s="223">
        <v>2060101</v>
      </c>
      <c r="C449" s="138" t="s">
        <v>579</v>
      </c>
      <c r="D449" s="227">
        <f>_xlfn.XLOOKUP(B449,表3!B:B,表3!D:D,0)</f>
        <v>355.19</v>
      </c>
      <c r="E449" s="139">
        <v>355.19</v>
      </c>
      <c r="F449" s="139">
        <v>1005</v>
      </c>
      <c r="G449" s="226"/>
      <c r="H449" s="76">
        <f t="shared" si="14"/>
        <v>1</v>
      </c>
    </row>
    <row r="450" s="76" customFormat="1" spans="1:8">
      <c r="A450" s="222">
        <f t="shared" si="13"/>
        <v>7</v>
      </c>
      <c r="B450" s="223">
        <v>2060102</v>
      </c>
      <c r="C450" s="138" t="s">
        <v>339</v>
      </c>
      <c r="D450" s="227">
        <f>_xlfn.XLOOKUP(B450,表3!B:B,表3!D:D,0)</f>
        <v>133.4</v>
      </c>
      <c r="E450" s="139">
        <v>133.4</v>
      </c>
      <c r="F450" s="139">
        <v>298</v>
      </c>
      <c r="G450" s="226"/>
      <c r="H450" s="76">
        <f t="shared" si="14"/>
        <v>1</v>
      </c>
    </row>
    <row r="451" s="76" customFormat="1" hidden="1" spans="1:8">
      <c r="A451" s="222">
        <f t="shared" si="13"/>
        <v>7</v>
      </c>
      <c r="B451" s="223">
        <v>2060103</v>
      </c>
      <c r="C451" s="138" t="s">
        <v>580</v>
      </c>
      <c r="D451" s="227">
        <f>_xlfn.XLOOKUP(B451,表3!B:B,表3!D:D,0)</f>
        <v>0</v>
      </c>
      <c r="E451" s="139">
        <v>0</v>
      </c>
      <c r="F451" s="139">
        <v>0</v>
      </c>
      <c r="G451" s="226"/>
      <c r="H451" s="76">
        <f t="shared" si="14"/>
        <v>0</v>
      </c>
    </row>
    <row r="452" s="76" customFormat="1" spans="1:8">
      <c r="A452" s="222">
        <f t="shared" si="13"/>
        <v>7</v>
      </c>
      <c r="B452" s="223">
        <v>2060199</v>
      </c>
      <c r="C452" s="138" t="s">
        <v>854</v>
      </c>
      <c r="D452" s="227">
        <f>_xlfn.XLOOKUP(B452,表3!B:B,表3!D:D,0)</f>
        <v>0</v>
      </c>
      <c r="E452" s="139">
        <v>0</v>
      </c>
      <c r="F452" s="139">
        <v>2936</v>
      </c>
      <c r="G452" s="226"/>
      <c r="H452" s="76">
        <f t="shared" si="14"/>
        <v>1</v>
      </c>
    </row>
    <row r="453" s="76" customFormat="1" spans="1:8">
      <c r="A453" s="222">
        <f t="shared" ref="A453:A516" si="15">LEN(B453)</f>
        <v>5</v>
      </c>
      <c r="B453" s="223">
        <v>20602</v>
      </c>
      <c r="C453" s="140" t="s">
        <v>855</v>
      </c>
      <c r="D453" s="227">
        <f>_xlfn.XLOOKUP(B453,表3!B:B,表3!D:D,0)</f>
        <v>0</v>
      </c>
      <c r="E453" s="139">
        <f>SUM(E454:E461)</f>
        <v>0</v>
      </c>
      <c r="F453" s="139">
        <f>SUM(F454:F461)</f>
        <v>42</v>
      </c>
      <c r="G453" s="226"/>
      <c r="H453" s="76">
        <f t="shared" si="14"/>
        <v>1</v>
      </c>
    </row>
    <row r="454" s="76" customFormat="1" spans="1:8">
      <c r="A454" s="222">
        <f t="shared" si="15"/>
        <v>7</v>
      </c>
      <c r="B454" s="223">
        <v>2060201</v>
      </c>
      <c r="C454" s="138" t="s">
        <v>856</v>
      </c>
      <c r="D454" s="227">
        <f>_xlfn.XLOOKUP(B454,表3!B:B,表3!D:D,0)</f>
        <v>0</v>
      </c>
      <c r="E454" s="139">
        <v>0</v>
      </c>
      <c r="F454" s="139">
        <v>2</v>
      </c>
      <c r="G454" s="226"/>
      <c r="H454" s="76">
        <f t="shared" si="14"/>
        <v>1</v>
      </c>
    </row>
    <row r="455" s="76" customFormat="1" spans="1:8">
      <c r="A455" s="222">
        <f t="shared" si="15"/>
        <v>7</v>
      </c>
      <c r="B455" s="223">
        <v>2060203</v>
      </c>
      <c r="C455" s="138" t="s">
        <v>857</v>
      </c>
      <c r="D455" s="227">
        <f>_xlfn.XLOOKUP(B455,表3!B:B,表3!D:D,0)</f>
        <v>0</v>
      </c>
      <c r="E455" s="139">
        <v>0</v>
      </c>
      <c r="F455" s="139">
        <v>10</v>
      </c>
      <c r="G455" s="226"/>
      <c r="H455" s="76">
        <f t="shared" si="14"/>
        <v>1</v>
      </c>
    </row>
    <row r="456" s="76" customFormat="1" hidden="1" spans="1:8">
      <c r="A456" s="222">
        <f t="shared" si="15"/>
        <v>7</v>
      </c>
      <c r="B456" s="223">
        <v>2060204</v>
      </c>
      <c r="C456" s="138" t="s">
        <v>858</v>
      </c>
      <c r="D456" s="227">
        <f>_xlfn.XLOOKUP(B456,表3!B:B,表3!D:D,0)</f>
        <v>0</v>
      </c>
      <c r="E456" s="139">
        <v>0</v>
      </c>
      <c r="F456" s="139">
        <v>0</v>
      </c>
      <c r="G456" s="226"/>
      <c r="H456" s="76">
        <f t="shared" si="14"/>
        <v>0</v>
      </c>
    </row>
    <row r="457" s="76" customFormat="1" hidden="1" spans="1:8">
      <c r="A457" s="222">
        <f t="shared" si="15"/>
        <v>7</v>
      </c>
      <c r="B457" s="223">
        <v>2060205</v>
      </c>
      <c r="C457" s="138" t="s">
        <v>859</v>
      </c>
      <c r="D457" s="227">
        <f>_xlfn.XLOOKUP(B457,表3!B:B,表3!D:D,0)</f>
        <v>0</v>
      </c>
      <c r="E457" s="139">
        <v>0</v>
      </c>
      <c r="F457" s="139">
        <v>0</v>
      </c>
      <c r="G457" s="226"/>
      <c r="H457" s="76">
        <f t="shared" si="14"/>
        <v>0</v>
      </c>
    </row>
    <row r="458" s="76" customFormat="1" hidden="1" spans="1:8">
      <c r="A458" s="222">
        <f t="shared" si="15"/>
        <v>7</v>
      </c>
      <c r="B458" s="223">
        <v>2060206</v>
      </c>
      <c r="C458" s="138" t="s">
        <v>860</v>
      </c>
      <c r="D458" s="227">
        <f>_xlfn.XLOOKUP(B458,表3!B:B,表3!D:D,0)</f>
        <v>0</v>
      </c>
      <c r="E458" s="139">
        <v>0</v>
      </c>
      <c r="F458" s="139">
        <v>0</v>
      </c>
      <c r="G458" s="226"/>
      <c r="H458" s="76">
        <f t="shared" si="14"/>
        <v>0</v>
      </c>
    </row>
    <row r="459" s="76" customFormat="1" hidden="1" spans="1:8">
      <c r="A459" s="222">
        <f t="shared" si="15"/>
        <v>7</v>
      </c>
      <c r="B459" s="223">
        <v>2060207</v>
      </c>
      <c r="C459" s="138" t="s">
        <v>861</v>
      </c>
      <c r="D459" s="227">
        <f>_xlfn.XLOOKUP(B459,表3!B:B,表3!D:D,0)</f>
        <v>0</v>
      </c>
      <c r="E459" s="139">
        <v>0</v>
      </c>
      <c r="F459" s="139">
        <v>0</v>
      </c>
      <c r="G459" s="226"/>
      <c r="H459" s="76">
        <f t="shared" si="14"/>
        <v>0</v>
      </c>
    </row>
    <row r="460" s="76" customFormat="1" spans="1:8">
      <c r="A460" s="222">
        <f t="shared" si="15"/>
        <v>7</v>
      </c>
      <c r="B460" s="223">
        <v>2060208</v>
      </c>
      <c r="C460" s="138" t="s">
        <v>862</v>
      </c>
      <c r="D460" s="227">
        <f>_xlfn.XLOOKUP(B460,表3!B:B,表3!D:D,0)</f>
        <v>0</v>
      </c>
      <c r="E460" s="139">
        <v>0</v>
      </c>
      <c r="F460" s="139">
        <v>30</v>
      </c>
      <c r="G460" s="226"/>
      <c r="H460" s="76">
        <f t="shared" si="14"/>
        <v>1</v>
      </c>
    </row>
    <row r="461" s="76" customFormat="1" hidden="1" spans="1:8">
      <c r="A461" s="222">
        <f t="shared" si="15"/>
        <v>7</v>
      </c>
      <c r="B461" s="223">
        <v>2060299</v>
      </c>
      <c r="C461" s="138" t="s">
        <v>863</v>
      </c>
      <c r="D461" s="227">
        <f>_xlfn.XLOOKUP(B461,表3!B:B,表3!D:D,0)</f>
        <v>0</v>
      </c>
      <c r="E461" s="139">
        <v>0</v>
      </c>
      <c r="F461" s="139">
        <v>0</v>
      </c>
      <c r="G461" s="226"/>
      <c r="H461" s="76">
        <f t="shared" ref="H461:H524" si="16">IF(AND(D461=0,E461=0,F461=0),0,1)</f>
        <v>0</v>
      </c>
    </row>
    <row r="462" s="76" customFormat="1" hidden="1" spans="1:8">
      <c r="A462" s="222">
        <f t="shared" si="15"/>
        <v>5</v>
      </c>
      <c r="B462" s="223">
        <v>20603</v>
      </c>
      <c r="C462" s="140" t="s">
        <v>864</v>
      </c>
      <c r="D462" s="227">
        <f>_xlfn.XLOOKUP(B462,表3!B:B,表3!D:D,0)</f>
        <v>0</v>
      </c>
      <c r="E462" s="139">
        <f>SUM(E463:E467)</f>
        <v>0</v>
      </c>
      <c r="F462" s="139">
        <f>SUM(F463:F467)</f>
        <v>0</v>
      </c>
      <c r="G462" s="226"/>
      <c r="H462" s="76">
        <f t="shared" si="16"/>
        <v>0</v>
      </c>
    </row>
    <row r="463" s="76" customFormat="1" hidden="1" spans="1:8">
      <c r="A463" s="222">
        <f t="shared" si="15"/>
        <v>7</v>
      </c>
      <c r="B463" s="223">
        <v>2060301</v>
      </c>
      <c r="C463" s="138" t="s">
        <v>856</v>
      </c>
      <c r="D463" s="227">
        <f>_xlfn.XLOOKUP(B463,表3!B:B,表3!D:D,0)</f>
        <v>0</v>
      </c>
      <c r="E463" s="139">
        <v>0</v>
      </c>
      <c r="F463" s="139">
        <v>0</v>
      </c>
      <c r="G463" s="226"/>
      <c r="H463" s="76">
        <f t="shared" si="16"/>
        <v>0</v>
      </c>
    </row>
    <row r="464" s="76" customFormat="1" hidden="1" spans="1:8">
      <c r="A464" s="222">
        <f t="shared" si="15"/>
        <v>7</v>
      </c>
      <c r="B464" s="223">
        <v>2060302</v>
      </c>
      <c r="C464" s="138" t="s">
        <v>865</v>
      </c>
      <c r="D464" s="227">
        <f>_xlfn.XLOOKUP(B464,表3!B:B,表3!D:D,0)</f>
        <v>0</v>
      </c>
      <c r="E464" s="139">
        <v>0</v>
      </c>
      <c r="F464" s="139">
        <v>0</v>
      </c>
      <c r="G464" s="226"/>
      <c r="H464" s="76">
        <f t="shared" si="16"/>
        <v>0</v>
      </c>
    </row>
    <row r="465" s="76" customFormat="1" hidden="1" spans="1:8">
      <c r="A465" s="222">
        <f t="shared" si="15"/>
        <v>7</v>
      </c>
      <c r="B465" s="223">
        <v>2060303</v>
      </c>
      <c r="C465" s="138" t="s">
        <v>866</v>
      </c>
      <c r="D465" s="227">
        <f>_xlfn.XLOOKUP(B465,表3!B:B,表3!D:D,0)</f>
        <v>0</v>
      </c>
      <c r="E465" s="139">
        <v>0</v>
      </c>
      <c r="F465" s="139">
        <v>0</v>
      </c>
      <c r="G465" s="226"/>
      <c r="H465" s="76">
        <f t="shared" si="16"/>
        <v>0</v>
      </c>
    </row>
    <row r="466" s="76" customFormat="1" hidden="1" spans="1:8">
      <c r="A466" s="222">
        <f t="shared" si="15"/>
        <v>7</v>
      </c>
      <c r="B466" s="223">
        <v>2060304</v>
      </c>
      <c r="C466" s="138" t="s">
        <v>867</v>
      </c>
      <c r="D466" s="227">
        <f>_xlfn.XLOOKUP(B466,表3!B:B,表3!D:D,0)</f>
        <v>0</v>
      </c>
      <c r="E466" s="139">
        <v>0</v>
      </c>
      <c r="F466" s="139">
        <v>0</v>
      </c>
      <c r="G466" s="226"/>
      <c r="H466" s="76">
        <f t="shared" si="16"/>
        <v>0</v>
      </c>
    </row>
    <row r="467" s="76" customFormat="1" hidden="1" spans="1:8">
      <c r="A467" s="222">
        <f t="shared" si="15"/>
        <v>7</v>
      </c>
      <c r="B467" s="223">
        <v>2060399</v>
      </c>
      <c r="C467" s="138" t="s">
        <v>868</v>
      </c>
      <c r="D467" s="227">
        <f>_xlfn.XLOOKUP(B467,表3!B:B,表3!D:D,0)</f>
        <v>0</v>
      </c>
      <c r="E467" s="139">
        <v>0</v>
      </c>
      <c r="F467" s="139">
        <v>0</v>
      </c>
      <c r="G467" s="226"/>
      <c r="H467" s="76">
        <f t="shared" si="16"/>
        <v>0</v>
      </c>
    </row>
    <row r="468" s="76" customFormat="1" spans="1:8">
      <c r="A468" s="222">
        <f t="shared" si="15"/>
        <v>5</v>
      </c>
      <c r="B468" s="223">
        <v>20604</v>
      </c>
      <c r="C468" s="140" t="s">
        <v>869</v>
      </c>
      <c r="D468" s="227">
        <f>_xlfn.XLOOKUP(B468,表3!B:B,表3!D:D,0)</f>
        <v>0</v>
      </c>
      <c r="E468" s="139">
        <f>SUM(E469:E472)</f>
        <v>0</v>
      </c>
      <c r="F468" s="139">
        <f>SUM(F469:F472)</f>
        <v>211</v>
      </c>
      <c r="G468" s="226"/>
      <c r="H468" s="76">
        <f t="shared" si="16"/>
        <v>1</v>
      </c>
    </row>
    <row r="469" s="76" customFormat="1" hidden="1" spans="1:8">
      <c r="A469" s="222">
        <f t="shared" si="15"/>
        <v>7</v>
      </c>
      <c r="B469" s="223">
        <v>2060401</v>
      </c>
      <c r="C469" s="138" t="s">
        <v>856</v>
      </c>
      <c r="D469" s="227">
        <f>_xlfn.XLOOKUP(B469,表3!B:B,表3!D:D,0)</f>
        <v>0</v>
      </c>
      <c r="E469" s="139">
        <v>0</v>
      </c>
      <c r="F469" s="139">
        <v>0</v>
      </c>
      <c r="G469" s="226"/>
      <c r="H469" s="76">
        <f t="shared" si="16"/>
        <v>0</v>
      </c>
    </row>
    <row r="470" s="76" customFormat="1" spans="1:8">
      <c r="A470" s="222">
        <f t="shared" si="15"/>
        <v>7</v>
      </c>
      <c r="B470" s="223">
        <v>2060404</v>
      </c>
      <c r="C470" s="138" t="s">
        <v>870</v>
      </c>
      <c r="D470" s="227">
        <f>_xlfn.XLOOKUP(B470,表3!B:B,表3!D:D,0)</f>
        <v>0</v>
      </c>
      <c r="E470" s="139">
        <v>0</v>
      </c>
      <c r="F470" s="139">
        <v>211</v>
      </c>
      <c r="G470" s="226"/>
      <c r="H470" s="76">
        <f t="shared" si="16"/>
        <v>1</v>
      </c>
    </row>
    <row r="471" s="76" customFormat="1" hidden="1" spans="1:8">
      <c r="A471" s="222">
        <f t="shared" si="15"/>
        <v>7</v>
      </c>
      <c r="B471" s="223">
        <v>2060405</v>
      </c>
      <c r="C471" s="138" t="s">
        <v>871</v>
      </c>
      <c r="D471" s="227">
        <f>_xlfn.XLOOKUP(B471,表3!B:B,表3!D:D,0)</f>
        <v>0</v>
      </c>
      <c r="E471" s="139">
        <v>0</v>
      </c>
      <c r="F471" s="139">
        <v>0</v>
      </c>
      <c r="G471" s="226"/>
      <c r="H471" s="76">
        <f t="shared" si="16"/>
        <v>0</v>
      </c>
    </row>
    <row r="472" s="76" customFormat="1" hidden="1" spans="1:8">
      <c r="A472" s="222">
        <f t="shared" si="15"/>
        <v>7</v>
      </c>
      <c r="B472" s="223">
        <v>2060499</v>
      </c>
      <c r="C472" s="138" t="s">
        <v>872</v>
      </c>
      <c r="D472" s="227">
        <f>_xlfn.XLOOKUP(B472,表3!B:B,表3!D:D,0)</f>
        <v>0</v>
      </c>
      <c r="E472" s="139">
        <v>0</v>
      </c>
      <c r="F472" s="139">
        <v>0</v>
      </c>
      <c r="G472" s="226"/>
      <c r="H472" s="76">
        <f t="shared" si="16"/>
        <v>0</v>
      </c>
    </row>
    <row r="473" s="76" customFormat="1" spans="1:8">
      <c r="A473" s="222">
        <f t="shared" si="15"/>
        <v>5</v>
      </c>
      <c r="B473" s="223">
        <v>20605</v>
      </c>
      <c r="C473" s="140" t="s">
        <v>873</v>
      </c>
      <c r="D473" s="227">
        <f>_xlfn.XLOOKUP(B473,表3!B:B,表3!D:D,0)</f>
        <v>0</v>
      </c>
      <c r="E473" s="139">
        <f>SUM(E474:E477)</f>
        <v>0</v>
      </c>
      <c r="F473" s="139">
        <f>SUM(F474:F477)</f>
        <v>118</v>
      </c>
      <c r="G473" s="226"/>
      <c r="H473" s="76">
        <f t="shared" si="16"/>
        <v>1</v>
      </c>
    </row>
    <row r="474" s="76" customFormat="1" hidden="1" spans="1:8">
      <c r="A474" s="222">
        <f t="shared" si="15"/>
        <v>7</v>
      </c>
      <c r="B474" s="223">
        <v>2060501</v>
      </c>
      <c r="C474" s="138" t="s">
        <v>856</v>
      </c>
      <c r="D474" s="227">
        <f>_xlfn.XLOOKUP(B474,表3!B:B,表3!D:D,0)</f>
        <v>0</v>
      </c>
      <c r="E474" s="139">
        <v>0</v>
      </c>
      <c r="F474" s="139">
        <v>0</v>
      </c>
      <c r="G474" s="226"/>
      <c r="H474" s="76">
        <f t="shared" si="16"/>
        <v>0</v>
      </c>
    </row>
    <row r="475" s="76" customFormat="1" hidden="1" spans="1:8">
      <c r="A475" s="222">
        <f t="shared" si="15"/>
        <v>7</v>
      </c>
      <c r="B475" s="223">
        <v>2060502</v>
      </c>
      <c r="C475" s="138" t="s">
        <v>874</v>
      </c>
      <c r="D475" s="227">
        <f>_xlfn.XLOOKUP(B475,表3!B:B,表3!D:D,0)</f>
        <v>0</v>
      </c>
      <c r="E475" s="139">
        <v>0</v>
      </c>
      <c r="F475" s="139">
        <v>0</v>
      </c>
      <c r="G475" s="226"/>
      <c r="H475" s="76">
        <f t="shared" si="16"/>
        <v>0</v>
      </c>
    </row>
    <row r="476" s="76" customFormat="1" hidden="1" spans="1:8">
      <c r="A476" s="222">
        <f t="shared" si="15"/>
        <v>7</v>
      </c>
      <c r="B476" s="223">
        <v>2060503</v>
      </c>
      <c r="C476" s="138" t="s">
        <v>875</v>
      </c>
      <c r="D476" s="227">
        <f>_xlfn.XLOOKUP(B476,表3!B:B,表3!D:D,0)</f>
        <v>0</v>
      </c>
      <c r="E476" s="139">
        <v>0</v>
      </c>
      <c r="F476" s="139">
        <v>0</v>
      </c>
      <c r="G476" s="226"/>
      <c r="H476" s="76">
        <f t="shared" si="16"/>
        <v>0</v>
      </c>
    </row>
    <row r="477" s="76" customFormat="1" spans="1:8">
      <c r="A477" s="222">
        <f t="shared" si="15"/>
        <v>7</v>
      </c>
      <c r="B477" s="223">
        <v>2060599</v>
      </c>
      <c r="C477" s="138" t="s">
        <v>876</v>
      </c>
      <c r="D477" s="227">
        <f>_xlfn.XLOOKUP(B477,表3!B:B,表3!D:D,0)</f>
        <v>0</v>
      </c>
      <c r="E477" s="139">
        <v>0</v>
      </c>
      <c r="F477" s="139">
        <v>118</v>
      </c>
      <c r="G477" s="226"/>
      <c r="H477" s="76">
        <f t="shared" si="16"/>
        <v>1</v>
      </c>
    </row>
    <row r="478" s="76" customFormat="1" hidden="1" spans="1:8">
      <c r="A478" s="222">
        <f t="shared" si="15"/>
        <v>5</v>
      </c>
      <c r="B478" s="223">
        <v>20606</v>
      </c>
      <c r="C478" s="140" t="s">
        <v>877</v>
      </c>
      <c r="D478" s="227">
        <f>_xlfn.XLOOKUP(B478,表3!B:B,表3!D:D,0)</f>
        <v>0</v>
      </c>
      <c r="E478" s="139">
        <f>SUM(E479:E482)</f>
        <v>0</v>
      </c>
      <c r="F478" s="139">
        <f>SUM(F479:F482)</f>
        <v>0</v>
      </c>
      <c r="G478" s="226"/>
      <c r="H478" s="76">
        <f t="shared" si="16"/>
        <v>0</v>
      </c>
    </row>
    <row r="479" s="76" customFormat="1" hidden="1" spans="1:8">
      <c r="A479" s="222">
        <f t="shared" si="15"/>
        <v>7</v>
      </c>
      <c r="B479" s="223">
        <v>2060601</v>
      </c>
      <c r="C479" s="138" t="s">
        <v>878</v>
      </c>
      <c r="D479" s="227">
        <f>_xlfn.XLOOKUP(B479,表3!B:B,表3!D:D,0)</f>
        <v>0</v>
      </c>
      <c r="E479" s="139">
        <v>0</v>
      </c>
      <c r="F479" s="139">
        <v>0</v>
      </c>
      <c r="G479" s="226"/>
      <c r="H479" s="76">
        <f t="shared" si="16"/>
        <v>0</v>
      </c>
    </row>
    <row r="480" s="76" customFormat="1" hidden="1" spans="1:8">
      <c r="A480" s="222">
        <f t="shared" si="15"/>
        <v>7</v>
      </c>
      <c r="B480" s="223">
        <v>2060602</v>
      </c>
      <c r="C480" s="138" t="s">
        <v>879</v>
      </c>
      <c r="D480" s="227">
        <f>_xlfn.XLOOKUP(B480,表3!B:B,表3!D:D,0)</f>
        <v>0</v>
      </c>
      <c r="E480" s="139">
        <v>0</v>
      </c>
      <c r="F480" s="139">
        <v>0</v>
      </c>
      <c r="G480" s="226"/>
      <c r="H480" s="76">
        <f t="shared" si="16"/>
        <v>0</v>
      </c>
    </row>
    <row r="481" s="76" customFormat="1" hidden="1" spans="1:8">
      <c r="A481" s="222">
        <f t="shared" si="15"/>
        <v>7</v>
      </c>
      <c r="B481" s="223">
        <v>2060603</v>
      </c>
      <c r="C481" s="138" t="s">
        <v>880</v>
      </c>
      <c r="D481" s="227">
        <f>_xlfn.XLOOKUP(B481,表3!B:B,表3!D:D,0)</f>
        <v>0</v>
      </c>
      <c r="E481" s="139">
        <v>0</v>
      </c>
      <c r="F481" s="139">
        <v>0</v>
      </c>
      <c r="G481" s="226"/>
      <c r="H481" s="76">
        <f t="shared" si="16"/>
        <v>0</v>
      </c>
    </row>
    <row r="482" s="76" customFormat="1" hidden="1" spans="1:8">
      <c r="A482" s="222">
        <f t="shared" si="15"/>
        <v>7</v>
      </c>
      <c r="B482" s="223">
        <v>2060699</v>
      </c>
      <c r="C482" s="138" t="s">
        <v>881</v>
      </c>
      <c r="D482" s="227">
        <f>_xlfn.XLOOKUP(B482,表3!B:B,表3!D:D,0)</f>
        <v>0</v>
      </c>
      <c r="E482" s="139">
        <v>0</v>
      </c>
      <c r="F482" s="139">
        <v>0</v>
      </c>
      <c r="G482" s="226"/>
      <c r="H482" s="76">
        <f t="shared" si="16"/>
        <v>0</v>
      </c>
    </row>
    <row r="483" s="76" customFormat="1" spans="1:8">
      <c r="A483" s="222">
        <f t="shared" si="15"/>
        <v>5</v>
      </c>
      <c r="B483" s="223">
        <v>20607</v>
      </c>
      <c r="C483" s="140" t="s">
        <v>882</v>
      </c>
      <c r="D483" s="227">
        <f>_xlfn.XLOOKUP(B483,表3!B:B,表3!D:D,0)</f>
        <v>116.3</v>
      </c>
      <c r="E483" s="139">
        <f>SUM(E484:E489)</f>
        <v>116.3</v>
      </c>
      <c r="F483" s="139">
        <f>SUM(F484:F489)</f>
        <v>70</v>
      </c>
      <c r="G483" s="226"/>
      <c r="H483" s="76">
        <f t="shared" si="16"/>
        <v>1</v>
      </c>
    </row>
    <row r="484" s="76" customFormat="1" spans="1:8">
      <c r="A484" s="222">
        <f t="shared" si="15"/>
        <v>7</v>
      </c>
      <c r="B484" s="223">
        <v>2060701</v>
      </c>
      <c r="C484" s="138" t="s">
        <v>856</v>
      </c>
      <c r="D484" s="227">
        <f>_xlfn.XLOOKUP(B484,表3!B:B,表3!D:D,0)</f>
        <v>84.3</v>
      </c>
      <c r="E484" s="139">
        <v>84.3</v>
      </c>
      <c r="F484" s="139">
        <v>11</v>
      </c>
      <c r="G484" s="226"/>
      <c r="H484" s="76">
        <f t="shared" si="16"/>
        <v>1</v>
      </c>
    </row>
    <row r="485" s="76" customFormat="1" spans="1:8">
      <c r="A485" s="222">
        <f t="shared" si="15"/>
        <v>7</v>
      </c>
      <c r="B485" s="223">
        <v>2060702</v>
      </c>
      <c r="C485" s="138" t="s">
        <v>883</v>
      </c>
      <c r="D485" s="227">
        <f>_xlfn.XLOOKUP(B485,表3!B:B,表3!D:D,0)</f>
        <v>0</v>
      </c>
      <c r="E485" s="139">
        <v>0</v>
      </c>
      <c r="F485" s="139">
        <v>44</v>
      </c>
      <c r="G485" s="226"/>
      <c r="H485" s="76">
        <f t="shared" si="16"/>
        <v>1</v>
      </c>
    </row>
    <row r="486" s="76" customFormat="1" hidden="1" spans="1:8">
      <c r="A486" s="222">
        <f t="shared" si="15"/>
        <v>7</v>
      </c>
      <c r="B486" s="223">
        <v>2060703</v>
      </c>
      <c r="C486" s="138" t="s">
        <v>884</v>
      </c>
      <c r="D486" s="227">
        <f>_xlfn.XLOOKUP(B486,表3!B:B,表3!D:D,0)</f>
        <v>0</v>
      </c>
      <c r="E486" s="139">
        <v>0</v>
      </c>
      <c r="F486" s="139">
        <v>0</v>
      </c>
      <c r="G486" s="226"/>
      <c r="H486" s="76">
        <f t="shared" si="16"/>
        <v>0</v>
      </c>
    </row>
    <row r="487" s="76" customFormat="1" hidden="1" spans="1:8">
      <c r="A487" s="222">
        <f t="shared" si="15"/>
        <v>7</v>
      </c>
      <c r="B487" s="223">
        <v>2060704</v>
      </c>
      <c r="C487" s="138" t="s">
        <v>885</v>
      </c>
      <c r="D487" s="227">
        <f>_xlfn.XLOOKUP(B487,表3!B:B,表3!D:D,0)</f>
        <v>0</v>
      </c>
      <c r="E487" s="139">
        <v>0</v>
      </c>
      <c r="F487" s="139">
        <v>0</v>
      </c>
      <c r="G487" s="226"/>
      <c r="H487" s="76">
        <f t="shared" si="16"/>
        <v>0</v>
      </c>
    </row>
    <row r="488" s="76" customFormat="1" hidden="1" spans="1:8">
      <c r="A488" s="222">
        <f t="shared" si="15"/>
        <v>7</v>
      </c>
      <c r="B488" s="223">
        <v>2060705</v>
      </c>
      <c r="C488" s="138" t="s">
        <v>886</v>
      </c>
      <c r="D488" s="227">
        <f>_xlfn.XLOOKUP(B488,表3!B:B,表3!D:D,0)</f>
        <v>0</v>
      </c>
      <c r="E488" s="139">
        <v>0</v>
      </c>
      <c r="F488" s="139">
        <v>0</v>
      </c>
      <c r="G488" s="226"/>
      <c r="H488" s="76">
        <f t="shared" si="16"/>
        <v>0</v>
      </c>
    </row>
    <row r="489" s="76" customFormat="1" spans="1:8">
      <c r="A489" s="222">
        <f t="shared" si="15"/>
        <v>7</v>
      </c>
      <c r="B489" s="223">
        <v>2060799</v>
      </c>
      <c r="C489" s="138" t="s">
        <v>887</v>
      </c>
      <c r="D489" s="227">
        <f>_xlfn.XLOOKUP(B489,表3!B:B,表3!D:D,0)</f>
        <v>32</v>
      </c>
      <c r="E489" s="139">
        <v>32</v>
      </c>
      <c r="F489" s="139">
        <v>15</v>
      </c>
      <c r="G489" s="226"/>
      <c r="H489" s="76">
        <f t="shared" si="16"/>
        <v>1</v>
      </c>
    </row>
    <row r="490" s="76" customFormat="1" hidden="1" spans="1:8">
      <c r="A490" s="222">
        <f t="shared" si="15"/>
        <v>5</v>
      </c>
      <c r="B490" s="223">
        <v>20608</v>
      </c>
      <c r="C490" s="140" t="s">
        <v>888</v>
      </c>
      <c r="D490" s="227">
        <f>_xlfn.XLOOKUP(B490,表3!B:B,表3!D:D,0)</f>
        <v>0</v>
      </c>
      <c r="E490" s="139">
        <f>SUM(E491:E493)</f>
        <v>0</v>
      </c>
      <c r="F490" s="139">
        <f>SUM(F491:F493)</f>
        <v>0</v>
      </c>
      <c r="G490" s="226"/>
      <c r="H490" s="76">
        <f t="shared" si="16"/>
        <v>0</v>
      </c>
    </row>
    <row r="491" s="76" customFormat="1" hidden="1" spans="1:8">
      <c r="A491" s="222">
        <f t="shared" si="15"/>
        <v>7</v>
      </c>
      <c r="B491" s="223">
        <v>2060801</v>
      </c>
      <c r="C491" s="138" t="s">
        <v>889</v>
      </c>
      <c r="D491" s="227">
        <f>_xlfn.XLOOKUP(B491,表3!B:B,表3!D:D,0)</f>
        <v>0</v>
      </c>
      <c r="E491" s="139">
        <v>0</v>
      </c>
      <c r="F491" s="139">
        <v>0</v>
      </c>
      <c r="G491" s="226"/>
      <c r="H491" s="76">
        <f t="shared" si="16"/>
        <v>0</v>
      </c>
    </row>
    <row r="492" s="76" customFormat="1" hidden="1" spans="1:8">
      <c r="A492" s="222">
        <f t="shared" si="15"/>
        <v>7</v>
      </c>
      <c r="B492" s="223">
        <v>2060802</v>
      </c>
      <c r="C492" s="138" t="s">
        <v>890</v>
      </c>
      <c r="D492" s="227">
        <f>_xlfn.XLOOKUP(B492,表3!B:B,表3!D:D,0)</f>
        <v>0</v>
      </c>
      <c r="E492" s="139">
        <v>0</v>
      </c>
      <c r="F492" s="139">
        <v>0</v>
      </c>
      <c r="G492" s="226"/>
      <c r="H492" s="76">
        <f t="shared" si="16"/>
        <v>0</v>
      </c>
    </row>
    <row r="493" s="76" customFormat="1" hidden="1" spans="1:8">
      <c r="A493" s="222">
        <f t="shared" si="15"/>
        <v>7</v>
      </c>
      <c r="B493" s="223">
        <v>2060899</v>
      </c>
      <c r="C493" s="138" t="s">
        <v>891</v>
      </c>
      <c r="D493" s="227">
        <f>_xlfn.XLOOKUP(B493,表3!B:B,表3!D:D,0)</f>
        <v>0</v>
      </c>
      <c r="E493" s="139">
        <v>0</v>
      </c>
      <c r="F493" s="139">
        <v>0</v>
      </c>
      <c r="G493" s="226"/>
      <c r="H493" s="76">
        <f t="shared" si="16"/>
        <v>0</v>
      </c>
    </row>
    <row r="494" s="76" customFormat="1" hidden="1" spans="1:8">
      <c r="A494" s="222">
        <f t="shared" si="15"/>
        <v>5</v>
      </c>
      <c r="B494" s="223">
        <v>20609</v>
      </c>
      <c r="C494" s="140" t="s">
        <v>892</v>
      </c>
      <c r="D494" s="227">
        <f>_xlfn.XLOOKUP(B494,表3!B:B,表3!D:D,0)</f>
        <v>0</v>
      </c>
      <c r="E494" s="139">
        <f>SUM(E495:E497)</f>
        <v>0</v>
      </c>
      <c r="F494" s="139">
        <f>SUM(F495:F497)</f>
        <v>0</v>
      </c>
      <c r="G494" s="226"/>
      <c r="H494" s="76">
        <f t="shared" si="16"/>
        <v>0</v>
      </c>
    </row>
    <row r="495" s="76" customFormat="1" hidden="1" spans="1:8">
      <c r="A495" s="222">
        <f t="shared" si="15"/>
        <v>7</v>
      </c>
      <c r="B495" s="223">
        <v>2060901</v>
      </c>
      <c r="C495" s="138" t="s">
        <v>893</v>
      </c>
      <c r="D495" s="227">
        <f>_xlfn.XLOOKUP(B495,表3!B:B,表3!D:D,0)</f>
        <v>0</v>
      </c>
      <c r="E495" s="139">
        <v>0</v>
      </c>
      <c r="F495" s="139">
        <v>0</v>
      </c>
      <c r="G495" s="226"/>
      <c r="H495" s="76">
        <f t="shared" si="16"/>
        <v>0</v>
      </c>
    </row>
    <row r="496" s="76" customFormat="1" hidden="1" spans="1:8">
      <c r="A496" s="222">
        <f t="shared" si="15"/>
        <v>7</v>
      </c>
      <c r="B496" s="223">
        <v>2060902</v>
      </c>
      <c r="C496" s="138" t="s">
        <v>894</v>
      </c>
      <c r="D496" s="227">
        <f>_xlfn.XLOOKUP(B496,表3!B:B,表3!D:D,0)</f>
        <v>0</v>
      </c>
      <c r="E496" s="139">
        <v>0</v>
      </c>
      <c r="F496" s="139">
        <v>0</v>
      </c>
      <c r="G496" s="226"/>
      <c r="H496" s="76">
        <f t="shared" si="16"/>
        <v>0</v>
      </c>
    </row>
    <row r="497" s="76" customFormat="1" hidden="1" spans="1:8">
      <c r="A497" s="222">
        <f t="shared" si="15"/>
        <v>7</v>
      </c>
      <c r="B497" s="223">
        <v>2060999</v>
      </c>
      <c r="C497" s="138" t="s">
        <v>895</v>
      </c>
      <c r="D497" s="227">
        <f>_xlfn.XLOOKUP(B497,表3!B:B,表3!D:D,0)</f>
        <v>0</v>
      </c>
      <c r="E497" s="139">
        <v>0</v>
      </c>
      <c r="F497" s="139">
        <v>0</v>
      </c>
      <c r="G497" s="226"/>
      <c r="H497" s="76">
        <f t="shared" si="16"/>
        <v>0</v>
      </c>
    </row>
    <row r="498" s="76" customFormat="1" spans="1:8">
      <c r="A498" s="222">
        <f t="shared" si="15"/>
        <v>5</v>
      </c>
      <c r="B498" s="223">
        <v>20699</v>
      </c>
      <c r="C498" s="140" t="s">
        <v>896</v>
      </c>
      <c r="D498" s="227">
        <f>_xlfn.XLOOKUP(B498,表3!B:B,表3!D:D,0)</f>
        <v>185</v>
      </c>
      <c r="E498" s="139">
        <f>SUM(E499:E502)</f>
        <v>185</v>
      </c>
      <c r="F498" s="139">
        <f>SUM(F499:F502)</f>
        <v>1911</v>
      </c>
      <c r="G498" s="226"/>
      <c r="H498" s="76">
        <f t="shared" si="16"/>
        <v>1</v>
      </c>
    </row>
    <row r="499" s="76" customFormat="1" hidden="1" spans="1:8">
      <c r="A499" s="222">
        <f t="shared" si="15"/>
        <v>7</v>
      </c>
      <c r="B499" s="223">
        <v>2069901</v>
      </c>
      <c r="C499" s="138" t="s">
        <v>897</v>
      </c>
      <c r="D499" s="227">
        <f>_xlfn.XLOOKUP(B499,表3!B:B,表3!D:D,0)</f>
        <v>0</v>
      </c>
      <c r="E499" s="139">
        <v>0</v>
      </c>
      <c r="F499" s="139">
        <v>0</v>
      </c>
      <c r="G499" s="226"/>
      <c r="H499" s="76">
        <f t="shared" si="16"/>
        <v>0</v>
      </c>
    </row>
    <row r="500" s="76" customFormat="1" hidden="1" spans="1:8">
      <c r="A500" s="222">
        <f t="shared" si="15"/>
        <v>7</v>
      </c>
      <c r="B500" s="223">
        <v>2069902</v>
      </c>
      <c r="C500" s="138" t="s">
        <v>898</v>
      </c>
      <c r="D500" s="227">
        <f>_xlfn.XLOOKUP(B500,表3!B:B,表3!D:D,0)</f>
        <v>0</v>
      </c>
      <c r="E500" s="139">
        <v>0</v>
      </c>
      <c r="F500" s="139">
        <v>0</v>
      </c>
      <c r="G500" s="226"/>
      <c r="H500" s="76">
        <f t="shared" si="16"/>
        <v>0</v>
      </c>
    </row>
    <row r="501" s="76" customFormat="1" hidden="1" spans="1:8">
      <c r="A501" s="222">
        <f t="shared" si="15"/>
        <v>7</v>
      </c>
      <c r="B501" s="223">
        <v>2069903</v>
      </c>
      <c r="C501" s="138" t="s">
        <v>899</v>
      </c>
      <c r="D501" s="227">
        <f>_xlfn.XLOOKUP(B501,表3!B:B,表3!D:D,0)</f>
        <v>0</v>
      </c>
      <c r="E501" s="139">
        <v>0</v>
      </c>
      <c r="F501" s="139">
        <v>0</v>
      </c>
      <c r="G501" s="226"/>
      <c r="H501" s="76">
        <f t="shared" si="16"/>
        <v>0</v>
      </c>
    </row>
    <row r="502" s="76" customFormat="1" spans="1:8">
      <c r="A502" s="222">
        <f t="shared" si="15"/>
        <v>7</v>
      </c>
      <c r="B502" s="223">
        <v>2069999</v>
      </c>
      <c r="C502" s="138" t="s">
        <v>900</v>
      </c>
      <c r="D502" s="227">
        <f>_xlfn.XLOOKUP(B502,表3!B:B,表3!D:D,0)</f>
        <v>185</v>
      </c>
      <c r="E502" s="139">
        <v>185</v>
      </c>
      <c r="F502" s="139">
        <v>1911</v>
      </c>
      <c r="G502" s="226"/>
      <c r="H502" s="76">
        <f t="shared" si="16"/>
        <v>1</v>
      </c>
    </row>
    <row r="503" s="76" customFormat="1" spans="1:8">
      <c r="A503" s="222">
        <f t="shared" si="15"/>
        <v>3</v>
      </c>
      <c r="B503" s="223">
        <v>207</v>
      </c>
      <c r="C503" s="140" t="s">
        <v>277</v>
      </c>
      <c r="D503" s="227">
        <f>_xlfn.XLOOKUP(B503,表3!B:B,表3!D:D,0)</f>
        <v>9143.04</v>
      </c>
      <c r="E503" s="139">
        <f>SUM(E504,E520,E528,E539,E548,E556)</f>
        <v>9143.04</v>
      </c>
      <c r="F503" s="139">
        <f>SUM(F504,F520,F528,F539,F548,F556)</f>
        <v>7425</v>
      </c>
      <c r="G503" s="226"/>
      <c r="H503" s="76">
        <f t="shared" si="16"/>
        <v>1</v>
      </c>
    </row>
    <row r="504" s="76" customFormat="1" spans="1:8">
      <c r="A504" s="222">
        <f t="shared" si="15"/>
        <v>5</v>
      </c>
      <c r="B504" s="223">
        <v>20701</v>
      </c>
      <c r="C504" s="140" t="s">
        <v>901</v>
      </c>
      <c r="D504" s="227">
        <f>_xlfn.XLOOKUP(B504,表3!B:B,表3!D:D,0)</f>
        <v>3449.83</v>
      </c>
      <c r="E504" s="139">
        <f>SUM(E505:E519)</f>
        <v>3449.83</v>
      </c>
      <c r="F504" s="139">
        <f>SUM(F505:F519)</f>
        <v>2382</v>
      </c>
      <c r="G504" s="226"/>
      <c r="H504" s="76">
        <f t="shared" si="16"/>
        <v>1</v>
      </c>
    </row>
    <row r="505" s="76" customFormat="1" spans="1:8">
      <c r="A505" s="222">
        <f t="shared" si="15"/>
        <v>7</v>
      </c>
      <c r="B505" s="223">
        <v>2070101</v>
      </c>
      <c r="C505" s="138" t="s">
        <v>579</v>
      </c>
      <c r="D505" s="227">
        <f>_xlfn.XLOOKUP(B505,表3!B:B,表3!D:D,0)</f>
        <v>1738.2</v>
      </c>
      <c r="E505" s="139">
        <v>1738.2</v>
      </c>
      <c r="F505" s="139">
        <v>956</v>
      </c>
      <c r="G505" s="226"/>
      <c r="H505" s="76">
        <f t="shared" si="16"/>
        <v>1</v>
      </c>
    </row>
    <row r="506" s="76" customFormat="1" spans="1:8">
      <c r="A506" s="222">
        <f t="shared" si="15"/>
        <v>7</v>
      </c>
      <c r="B506" s="223">
        <v>2070102</v>
      </c>
      <c r="C506" s="138" t="s">
        <v>339</v>
      </c>
      <c r="D506" s="227">
        <f>_xlfn.XLOOKUP(B506,表3!B:B,表3!D:D,0)</f>
        <v>215.4</v>
      </c>
      <c r="E506" s="139">
        <v>215.4</v>
      </c>
      <c r="F506" s="139">
        <v>237</v>
      </c>
      <c r="G506" s="226"/>
      <c r="H506" s="76">
        <f t="shared" si="16"/>
        <v>1</v>
      </c>
    </row>
    <row r="507" s="76" customFormat="1" hidden="1" spans="1:8">
      <c r="A507" s="222">
        <f t="shared" si="15"/>
        <v>7</v>
      </c>
      <c r="B507" s="223">
        <v>2070103</v>
      </c>
      <c r="C507" s="138" t="s">
        <v>580</v>
      </c>
      <c r="D507" s="227">
        <f>_xlfn.XLOOKUP(B507,表3!B:B,表3!D:D,0)</f>
        <v>0</v>
      </c>
      <c r="E507" s="139">
        <v>0</v>
      </c>
      <c r="F507" s="139">
        <v>0</v>
      </c>
      <c r="G507" s="226"/>
      <c r="H507" s="76">
        <f t="shared" si="16"/>
        <v>0</v>
      </c>
    </row>
    <row r="508" s="76" customFormat="1" spans="1:8">
      <c r="A508" s="222">
        <f t="shared" si="15"/>
        <v>7</v>
      </c>
      <c r="B508" s="223">
        <v>2070104</v>
      </c>
      <c r="C508" s="138" t="s">
        <v>902</v>
      </c>
      <c r="D508" s="227">
        <f>_xlfn.XLOOKUP(B508,表3!B:B,表3!D:D,0)</f>
        <v>0</v>
      </c>
      <c r="E508" s="139">
        <v>0</v>
      </c>
      <c r="F508" s="139">
        <v>50</v>
      </c>
      <c r="G508" s="226"/>
      <c r="H508" s="76">
        <f t="shared" si="16"/>
        <v>1</v>
      </c>
    </row>
    <row r="509" s="76" customFormat="1" spans="1:8">
      <c r="A509" s="222">
        <f t="shared" si="15"/>
        <v>7</v>
      </c>
      <c r="B509" s="223">
        <v>2070105</v>
      </c>
      <c r="C509" s="138" t="s">
        <v>903</v>
      </c>
      <c r="D509" s="227">
        <f>_xlfn.XLOOKUP(B509,表3!B:B,表3!D:D,0)</f>
        <v>0</v>
      </c>
      <c r="E509" s="139">
        <v>0</v>
      </c>
      <c r="F509" s="139">
        <v>68</v>
      </c>
      <c r="G509" s="226"/>
      <c r="H509" s="76">
        <f t="shared" si="16"/>
        <v>1</v>
      </c>
    </row>
    <row r="510" s="76" customFormat="1" hidden="1" spans="1:8">
      <c r="A510" s="222">
        <f t="shared" si="15"/>
        <v>7</v>
      </c>
      <c r="B510" s="223">
        <v>2070106</v>
      </c>
      <c r="C510" s="138" t="s">
        <v>904</v>
      </c>
      <c r="D510" s="227">
        <f>_xlfn.XLOOKUP(B510,表3!B:B,表3!D:D,0)</f>
        <v>0</v>
      </c>
      <c r="E510" s="139">
        <v>0</v>
      </c>
      <c r="F510" s="139">
        <v>0</v>
      </c>
      <c r="G510" s="226"/>
      <c r="H510" s="76">
        <f t="shared" si="16"/>
        <v>0</v>
      </c>
    </row>
    <row r="511" s="76" customFormat="1" spans="1:8">
      <c r="A511" s="222">
        <f t="shared" si="15"/>
        <v>7</v>
      </c>
      <c r="B511" s="223">
        <v>2070107</v>
      </c>
      <c r="C511" s="138" t="s">
        <v>905</v>
      </c>
      <c r="D511" s="227">
        <f>_xlfn.XLOOKUP(B511,表3!B:B,表3!D:D,0)</f>
        <v>596.23</v>
      </c>
      <c r="E511" s="139">
        <v>596.23</v>
      </c>
      <c r="F511" s="139">
        <v>422</v>
      </c>
      <c r="G511" s="226"/>
      <c r="H511" s="76">
        <f t="shared" si="16"/>
        <v>1</v>
      </c>
    </row>
    <row r="512" s="76" customFormat="1" spans="1:8">
      <c r="A512" s="222">
        <f t="shared" si="15"/>
        <v>7</v>
      </c>
      <c r="B512" s="223">
        <v>2070108</v>
      </c>
      <c r="C512" s="138" t="s">
        <v>906</v>
      </c>
      <c r="D512" s="227">
        <f>_xlfn.XLOOKUP(B512,表3!B:B,表3!D:D,0)</f>
        <v>0</v>
      </c>
      <c r="E512" s="139">
        <v>0</v>
      </c>
      <c r="F512" s="139">
        <v>4</v>
      </c>
      <c r="G512" s="226"/>
      <c r="H512" s="76">
        <f t="shared" si="16"/>
        <v>1</v>
      </c>
    </row>
    <row r="513" s="76" customFormat="1" hidden="1" spans="1:8">
      <c r="A513" s="222">
        <f t="shared" si="15"/>
        <v>7</v>
      </c>
      <c r="B513" s="223">
        <v>2070109</v>
      </c>
      <c r="C513" s="138" t="s">
        <v>907</v>
      </c>
      <c r="D513" s="227">
        <f>_xlfn.XLOOKUP(B513,表3!B:B,表3!D:D,0)</f>
        <v>0</v>
      </c>
      <c r="E513" s="139">
        <v>0</v>
      </c>
      <c r="F513" s="139">
        <v>0</v>
      </c>
      <c r="G513" s="226"/>
      <c r="H513" s="76">
        <f t="shared" si="16"/>
        <v>0</v>
      </c>
    </row>
    <row r="514" s="76" customFormat="1" hidden="1" spans="1:8">
      <c r="A514" s="222">
        <f t="shared" si="15"/>
        <v>7</v>
      </c>
      <c r="B514" s="223">
        <v>2070110</v>
      </c>
      <c r="C514" s="138" t="s">
        <v>908</v>
      </c>
      <c r="D514" s="227">
        <f>_xlfn.XLOOKUP(B514,表3!B:B,表3!D:D,0)</f>
        <v>0</v>
      </c>
      <c r="E514" s="139">
        <v>0</v>
      </c>
      <c r="F514" s="139">
        <v>0</v>
      </c>
      <c r="G514" s="226"/>
      <c r="H514" s="76">
        <f t="shared" si="16"/>
        <v>0</v>
      </c>
    </row>
    <row r="515" s="76" customFormat="1" spans="1:8">
      <c r="A515" s="222">
        <f t="shared" si="15"/>
        <v>7</v>
      </c>
      <c r="B515" s="223">
        <v>2070111</v>
      </c>
      <c r="C515" s="138" t="s">
        <v>909</v>
      </c>
      <c r="D515" s="227">
        <f>_xlfn.XLOOKUP(B515,表3!B:B,表3!D:D,0)</f>
        <v>0</v>
      </c>
      <c r="E515" s="139">
        <v>0</v>
      </c>
      <c r="F515" s="139">
        <v>33</v>
      </c>
      <c r="G515" s="226"/>
      <c r="H515" s="76">
        <f t="shared" si="16"/>
        <v>1</v>
      </c>
    </row>
    <row r="516" s="76" customFormat="1" hidden="1" spans="1:8">
      <c r="A516" s="222">
        <f t="shared" si="15"/>
        <v>7</v>
      </c>
      <c r="B516" s="223">
        <v>2070112</v>
      </c>
      <c r="C516" s="138" t="s">
        <v>910</v>
      </c>
      <c r="D516" s="227">
        <f>_xlfn.XLOOKUP(B516,表3!B:B,表3!D:D,0)</f>
        <v>0</v>
      </c>
      <c r="E516" s="139">
        <v>0</v>
      </c>
      <c r="F516" s="139">
        <v>0</v>
      </c>
      <c r="G516" s="226"/>
      <c r="H516" s="76">
        <f t="shared" si="16"/>
        <v>0</v>
      </c>
    </row>
    <row r="517" s="76" customFormat="1" spans="1:8">
      <c r="A517" s="222">
        <f t="shared" ref="A517:A580" si="17">LEN(B517)</f>
        <v>7</v>
      </c>
      <c r="B517" s="223">
        <v>2070113</v>
      </c>
      <c r="C517" s="138" t="s">
        <v>911</v>
      </c>
      <c r="D517" s="227">
        <f>_xlfn.XLOOKUP(B517,表3!B:B,表3!D:D,0)</f>
        <v>50</v>
      </c>
      <c r="E517" s="139">
        <v>50</v>
      </c>
      <c r="F517" s="139">
        <v>0</v>
      </c>
      <c r="G517" s="226"/>
      <c r="H517" s="76">
        <f t="shared" si="16"/>
        <v>1</v>
      </c>
    </row>
    <row r="518" s="76" customFormat="1" spans="1:8">
      <c r="A518" s="222">
        <f t="shared" si="17"/>
        <v>7</v>
      </c>
      <c r="B518" s="223">
        <v>2070114</v>
      </c>
      <c r="C518" s="138" t="s">
        <v>912</v>
      </c>
      <c r="D518" s="227">
        <f>_xlfn.XLOOKUP(B518,表3!B:B,表3!D:D,0)</f>
        <v>300</v>
      </c>
      <c r="E518" s="139">
        <v>300</v>
      </c>
      <c r="F518" s="139">
        <v>0</v>
      </c>
      <c r="G518" s="226"/>
      <c r="H518" s="76">
        <f t="shared" si="16"/>
        <v>1</v>
      </c>
    </row>
    <row r="519" s="76" customFormat="1" spans="1:8">
      <c r="A519" s="222">
        <f t="shared" si="17"/>
        <v>7</v>
      </c>
      <c r="B519" s="223">
        <v>2070199</v>
      </c>
      <c r="C519" s="138" t="s">
        <v>913</v>
      </c>
      <c r="D519" s="227">
        <f>_xlfn.XLOOKUP(B519,表3!B:B,表3!D:D,0)</f>
        <v>550</v>
      </c>
      <c r="E519" s="139">
        <v>550</v>
      </c>
      <c r="F519" s="139">
        <v>612</v>
      </c>
      <c r="G519" s="226"/>
      <c r="H519" s="76">
        <f t="shared" si="16"/>
        <v>1</v>
      </c>
    </row>
    <row r="520" s="76" customFormat="1" spans="1:8">
      <c r="A520" s="222">
        <f t="shared" si="17"/>
        <v>5</v>
      </c>
      <c r="B520" s="223">
        <v>20702</v>
      </c>
      <c r="C520" s="140" t="s">
        <v>914</v>
      </c>
      <c r="D520" s="227">
        <f>_xlfn.XLOOKUP(B520,表3!B:B,表3!D:D,0)</f>
        <v>831.41</v>
      </c>
      <c r="E520" s="139">
        <f>SUM(E521:E527)</f>
        <v>831.41</v>
      </c>
      <c r="F520" s="139">
        <f>SUM(F521:F527)</f>
        <v>925</v>
      </c>
      <c r="G520" s="226"/>
      <c r="H520" s="76">
        <f t="shared" si="16"/>
        <v>1</v>
      </c>
    </row>
    <row r="521" s="76" customFormat="1" spans="1:8">
      <c r="A521" s="222">
        <f t="shared" si="17"/>
        <v>7</v>
      </c>
      <c r="B521" s="223">
        <v>2070201</v>
      </c>
      <c r="C521" s="138" t="s">
        <v>579</v>
      </c>
      <c r="D521" s="227">
        <f>_xlfn.XLOOKUP(B521,表3!B:B,表3!D:D,0)</f>
        <v>666.61</v>
      </c>
      <c r="E521" s="139">
        <v>666.61</v>
      </c>
      <c r="F521" s="139">
        <v>601</v>
      </c>
      <c r="G521" s="226"/>
      <c r="H521" s="76">
        <f t="shared" si="16"/>
        <v>1</v>
      </c>
    </row>
    <row r="522" s="76" customFormat="1" spans="1:8">
      <c r="A522" s="222">
        <f t="shared" si="17"/>
        <v>7</v>
      </c>
      <c r="B522" s="223">
        <v>2070202</v>
      </c>
      <c r="C522" s="138" t="s">
        <v>339</v>
      </c>
      <c r="D522" s="227">
        <f>_xlfn.XLOOKUP(B522,表3!B:B,表3!D:D,0)</f>
        <v>164.8</v>
      </c>
      <c r="E522" s="139">
        <v>164.8</v>
      </c>
      <c r="F522" s="139">
        <v>107</v>
      </c>
      <c r="G522" s="226"/>
      <c r="H522" s="76">
        <f t="shared" si="16"/>
        <v>1</v>
      </c>
    </row>
    <row r="523" s="76" customFormat="1" hidden="1" spans="1:8">
      <c r="A523" s="222">
        <f t="shared" si="17"/>
        <v>7</v>
      </c>
      <c r="B523" s="223">
        <v>2070203</v>
      </c>
      <c r="C523" s="138" t="s">
        <v>580</v>
      </c>
      <c r="D523" s="227">
        <f>_xlfn.XLOOKUP(B523,表3!B:B,表3!D:D,0)</f>
        <v>0</v>
      </c>
      <c r="E523" s="139">
        <v>0</v>
      </c>
      <c r="F523" s="139">
        <v>0</v>
      </c>
      <c r="G523" s="226"/>
      <c r="H523" s="76">
        <f t="shared" si="16"/>
        <v>0</v>
      </c>
    </row>
    <row r="524" s="76" customFormat="1" spans="1:8">
      <c r="A524" s="222">
        <f t="shared" si="17"/>
        <v>7</v>
      </c>
      <c r="B524" s="223">
        <v>2070204</v>
      </c>
      <c r="C524" s="138" t="s">
        <v>915</v>
      </c>
      <c r="D524" s="227">
        <f>_xlfn.XLOOKUP(B524,表3!B:B,表3!D:D,0)</f>
        <v>0</v>
      </c>
      <c r="E524" s="139">
        <v>0</v>
      </c>
      <c r="F524" s="139">
        <v>202</v>
      </c>
      <c r="G524" s="226"/>
      <c r="H524" s="76">
        <f t="shared" si="16"/>
        <v>1</v>
      </c>
    </row>
    <row r="525" s="76" customFormat="1" spans="1:8">
      <c r="A525" s="222">
        <f t="shared" si="17"/>
        <v>7</v>
      </c>
      <c r="B525" s="223">
        <v>2070205</v>
      </c>
      <c r="C525" s="138" t="s">
        <v>916</v>
      </c>
      <c r="D525" s="227">
        <f>_xlfn.XLOOKUP(B525,表3!B:B,表3!D:D,0)</f>
        <v>0</v>
      </c>
      <c r="E525" s="139">
        <v>0</v>
      </c>
      <c r="F525" s="139">
        <v>15</v>
      </c>
      <c r="G525" s="226"/>
      <c r="H525" s="76">
        <f t="shared" ref="H525:H588" si="18">IF(AND(D525=0,E525=0,F525=0),0,1)</f>
        <v>1</v>
      </c>
    </row>
    <row r="526" s="76" customFormat="1" hidden="1" spans="1:8">
      <c r="A526" s="222">
        <f t="shared" si="17"/>
        <v>7</v>
      </c>
      <c r="B526" s="223">
        <v>2070206</v>
      </c>
      <c r="C526" s="138" t="s">
        <v>917</v>
      </c>
      <c r="D526" s="227">
        <f>_xlfn.XLOOKUP(B526,表3!B:B,表3!D:D,0)</f>
        <v>0</v>
      </c>
      <c r="E526" s="139">
        <v>0</v>
      </c>
      <c r="F526" s="139">
        <v>0</v>
      </c>
      <c r="G526" s="226"/>
      <c r="H526" s="76">
        <f t="shared" si="18"/>
        <v>0</v>
      </c>
    </row>
    <row r="527" s="76" customFormat="1" hidden="1" spans="1:8">
      <c r="A527" s="222">
        <f t="shared" si="17"/>
        <v>7</v>
      </c>
      <c r="B527" s="223">
        <v>2070299</v>
      </c>
      <c r="C527" s="138" t="s">
        <v>918</v>
      </c>
      <c r="D527" s="227">
        <f>_xlfn.XLOOKUP(B527,表3!B:B,表3!D:D,0)</f>
        <v>0</v>
      </c>
      <c r="E527" s="139">
        <v>0</v>
      </c>
      <c r="F527" s="139">
        <v>0</v>
      </c>
      <c r="G527" s="226"/>
      <c r="H527" s="76">
        <f t="shared" si="18"/>
        <v>0</v>
      </c>
    </row>
    <row r="528" s="76" customFormat="1" spans="1:8">
      <c r="A528" s="222">
        <f t="shared" si="17"/>
        <v>5</v>
      </c>
      <c r="B528" s="223">
        <v>20703</v>
      </c>
      <c r="C528" s="140" t="s">
        <v>919</v>
      </c>
      <c r="D528" s="227">
        <f>_xlfn.XLOOKUP(B528,表3!B:B,表3!D:D,0)</f>
        <v>337.02</v>
      </c>
      <c r="E528" s="139">
        <f>SUM(E529:E538)</f>
        <v>337.02</v>
      </c>
      <c r="F528" s="139">
        <f>SUM(F529:F538)</f>
        <v>349</v>
      </c>
      <c r="G528" s="226"/>
      <c r="H528" s="76">
        <f t="shared" si="18"/>
        <v>1</v>
      </c>
    </row>
    <row r="529" s="76" customFormat="1" spans="1:8">
      <c r="A529" s="222">
        <f t="shared" si="17"/>
        <v>7</v>
      </c>
      <c r="B529" s="223">
        <v>2070301</v>
      </c>
      <c r="C529" s="138" t="s">
        <v>579</v>
      </c>
      <c r="D529" s="227">
        <f>_xlfn.XLOOKUP(B529,表3!B:B,表3!D:D,0)</f>
        <v>289.02</v>
      </c>
      <c r="E529" s="139">
        <v>289.02</v>
      </c>
      <c r="F529" s="139">
        <v>213</v>
      </c>
      <c r="G529" s="226"/>
      <c r="H529" s="76">
        <f t="shared" si="18"/>
        <v>1</v>
      </c>
    </row>
    <row r="530" s="76" customFormat="1" spans="1:8">
      <c r="A530" s="222">
        <f t="shared" si="17"/>
        <v>7</v>
      </c>
      <c r="B530" s="223">
        <v>2070302</v>
      </c>
      <c r="C530" s="138" t="s">
        <v>339</v>
      </c>
      <c r="D530" s="227">
        <f>_xlfn.XLOOKUP(B530,表3!B:B,表3!D:D,0)</f>
        <v>48</v>
      </c>
      <c r="E530" s="139">
        <v>48</v>
      </c>
      <c r="F530" s="139">
        <v>33</v>
      </c>
      <c r="G530" s="226"/>
      <c r="H530" s="76">
        <f t="shared" si="18"/>
        <v>1</v>
      </c>
    </row>
    <row r="531" s="76" customFormat="1" hidden="1" spans="1:8">
      <c r="A531" s="222">
        <f t="shared" si="17"/>
        <v>7</v>
      </c>
      <c r="B531" s="223">
        <v>2070303</v>
      </c>
      <c r="C531" s="138" t="s">
        <v>580</v>
      </c>
      <c r="D531" s="227">
        <f>_xlfn.XLOOKUP(B531,表3!B:B,表3!D:D,0)</f>
        <v>0</v>
      </c>
      <c r="E531" s="139">
        <v>0</v>
      </c>
      <c r="F531" s="139">
        <v>0</v>
      </c>
      <c r="G531" s="226"/>
      <c r="H531" s="76">
        <f t="shared" si="18"/>
        <v>0</v>
      </c>
    </row>
    <row r="532" s="76" customFormat="1" hidden="1" spans="1:8">
      <c r="A532" s="222">
        <f t="shared" si="17"/>
        <v>7</v>
      </c>
      <c r="B532" s="223">
        <v>2070304</v>
      </c>
      <c r="C532" s="138" t="s">
        <v>920</v>
      </c>
      <c r="D532" s="227">
        <f>_xlfn.XLOOKUP(B532,表3!B:B,表3!D:D,0)</f>
        <v>0</v>
      </c>
      <c r="E532" s="139">
        <v>0</v>
      </c>
      <c r="F532" s="139">
        <v>0</v>
      </c>
      <c r="G532" s="226"/>
      <c r="H532" s="76">
        <f t="shared" si="18"/>
        <v>0</v>
      </c>
    </row>
    <row r="533" s="76" customFormat="1" spans="1:8">
      <c r="A533" s="222">
        <f t="shared" si="17"/>
        <v>7</v>
      </c>
      <c r="B533" s="223">
        <v>2070305</v>
      </c>
      <c r="C533" s="138" t="s">
        <v>921</v>
      </c>
      <c r="D533" s="227">
        <f>_xlfn.XLOOKUP(B533,表3!B:B,表3!D:D,0)</f>
        <v>0</v>
      </c>
      <c r="E533" s="139">
        <v>0</v>
      </c>
      <c r="F533" s="139">
        <v>43</v>
      </c>
      <c r="G533" s="226"/>
      <c r="H533" s="76">
        <f t="shared" si="18"/>
        <v>1</v>
      </c>
    </row>
    <row r="534" s="76" customFormat="1" hidden="1" spans="1:8">
      <c r="A534" s="222">
        <f t="shared" si="17"/>
        <v>7</v>
      </c>
      <c r="B534" s="223">
        <v>2070306</v>
      </c>
      <c r="C534" s="138" t="s">
        <v>922</v>
      </c>
      <c r="D534" s="227">
        <f>_xlfn.XLOOKUP(B534,表3!B:B,表3!D:D,0)</f>
        <v>0</v>
      </c>
      <c r="E534" s="139">
        <v>0</v>
      </c>
      <c r="F534" s="139">
        <v>0</v>
      </c>
      <c r="G534" s="226"/>
      <c r="H534" s="76">
        <f t="shared" si="18"/>
        <v>0</v>
      </c>
    </row>
    <row r="535" s="76" customFormat="1" spans="1:8">
      <c r="A535" s="222">
        <f t="shared" si="17"/>
        <v>7</v>
      </c>
      <c r="B535" s="223">
        <v>2070307</v>
      </c>
      <c r="C535" s="138" t="s">
        <v>923</v>
      </c>
      <c r="D535" s="227">
        <f>_xlfn.XLOOKUP(B535,表3!B:B,表3!D:D,0)</f>
        <v>0</v>
      </c>
      <c r="E535" s="139">
        <v>0</v>
      </c>
      <c r="F535" s="139">
        <v>60</v>
      </c>
      <c r="G535" s="226"/>
      <c r="H535" s="76">
        <f t="shared" si="18"/>
        <v>1</v>
      </c>
    </row>
    <row r="536" s="76" customFormat="1" hidden="1" spans="1:8">
      <c r="A536" s="222">
        <f t="shared" si="17"/>
        <v>7</v>
      </c>
      <c r="B536" s="223">
        <v>2070308</v>
      </c>
      <c r="C536" s="138" t="s">
        <v>924</v>
      </c>
      <c r="D536" s="227">
        <f>_xlfn.XLOOKUP(B536,表3!B:B,表3!D:D,0)</f>
        <v>0</v>
      </c>
      <c r="E536" s="139">
        <v>0</v>
      </c>
      <c r="F536" s="139">
        <v>0</v>
      </c>
      <c r="G536" s="226"/>
      <c r="H536" s="76">
        <f t="shared" si="18"/>
        <v>0</v>
      </c>
    </row>
    <row r="537" s="76" customFormat="1" hidden="1" spans="1:8">
      <c r="A537" s="222">
        <f t="shared" si="17"/>
        <v>7</v>
      </c>
      <c r="B537" s="223">
        <v>2070309</v>
      </c>
      <c r="C537" s="138" t="s">
        <v>925</v>
      </c>
      <c r="D537" s="227">
        <f>_xlfn.XLOOKUP(B537,表3!B:B,表3!D:D,0)</f>
        <v>0</v>
      </c>
      <c r="E537" s="139">
        <v>0</v>
      </c>
      <c r="F537" s="139">
        <v>0</v>
      </c>
      <c r="G537" s="226"/>
      <c r="H537" s="76">
        <f t="shared" si="18"/>
        <v>0</v>
      </c>
    </row>
    <row r="538" s="76" customFormat="1" hidden="1" spans="1:8">
      <c r="A538" s="222">
        <f t="shared" si="17"/>
        <v>7</v>
      </c>
      <c r="B538" s="223">
        <v>2070399</v>
      </c>
      <c r="C538" s="138" t="s">
        <v>926</v>
      </c>
      <c r="D538" s="227">
        <f>_xlfn.XLOOKUP(B538,表3!B:B,表3!D:D,0)</f>
        <v>0</v>
      </c>
      <c r="E538" s="139">
        <v>0</v>
      </c>
      <c r="F538" s="139">
        <v>0</v>
      </c>
      <c r="G538" s="226"/>
      <c r="H538" s="76">
        <f t="shared" si="18"/>
        <v>0</v>
      </c>
    </row>
    <row r="539" s="76" customFormat="1" spans="1:8">
      <c r="A539" s="222">
        <f t="shared" si="17"/>
        <v>5</v>
      </c>
      <c r="B539" s="223">
        <v>20706</v>
      </c>
      <c r="C539" s="141" t="s">
        <v>927</v>
      </c>
      <c r="D539" s="227">
        <f>_xlfn.XLOOKUP(B539,表3!B:B,表3!D:D,0)</f>
        <v>212.85</v>
      </c>
      <c r="E539" s="139">
        <f>SUM(E540:E547)</f>
        <v>212.85</v>
      </c>
      <c r="F539" s="139">
        <f>SUM(F540:F547)</f>
        <v>210</v>
      </c>
      <c r="G539" s="226"/>
      <c r="H539" s="76">
        <f t="shared" si="18"/>
        <v>1</v>
      </c>
    </row>
    <row r="540" s="76" customFormat="1" spans="1:8">
      <c r="A540" s="222">
        <f t="shared" si="17"/>
        <v>7</v>
      </c>
      <c r="B540" s="223">
        <v>2070601</v>
      </c>
      <c r="C540" s="142" t="s">
        <v>579</v>
      </c>
      <c r="D540" s="227">
        <f>_xlfn.XLOOKUP(B540,表3!B:B,表3!D:D,0)</f>
        <v>53.48</v>
      </c>
      <c r="E540" s="139">
        <v>53.48</v>
      </c>
      <c r="F540" s="139">
        <v>172</v>
      </c>
      <c r="G540" s="226"/>
      <c r="H540" s="76">
        <f t="shared" si="18"/>
        <v>1</v>
      </c>
    </row>
    <row r="541" spans="1:8">
      <c r="A541" s="222">
        <f t="shared" si="17"/>
        <v>7</v>
      </c>
      <c r="B541" s="223">
        <v>2070602</v>
      </c>
      <c r="C541" s="142" t="s">
        <v>339</v>
      </c>
      <c r="D541" s="227">
        <f>_xlfn.XLOOKUP(B541,表3!B:B,表3!D:D,0)</f>
        <v>139.89</v>
      </c>
      <c r="E541" s="139">
        <v>139.89</v>
      </c>
      <c r="F541" s="139">
        <v>0</v>
      </c>
      <c r="G541" s="231"/>
      <c r="H541" s="76">
        <f t="shared" si="18"/>
        <v>1</v>
      </c>
    </row>
    <row r="542" hidden="1" spans="1:8">
      <c r="A542" s="222">
        <f t="shared" si="17"/>
        <v>7</v>
      </c>
      <c r="B542" s="223">
        <v>2070603</v>
      </c>
      <c r="C542" s="142" t="s">
        <v>580</v>
      </c>
      <c r="D542" s="227">
        <f>_xlfn.XLOOKUP(B542,表3!B:B,表3!D:D,0)</f>
        <v>0</v>
      </c>
      <c r="E542" s="139">
        <v>0</v>
      </c>
      <c r="F542" s="139">
        <v>0</v>
      </c>
      <c r="G542" s="231"/>
      <c r="H542" s="76">
        <f t="shared" si="18"/>
        <v>0</v>
      </c>
    </row>
    <row r="543" hidden="1" spans="1:8">
      <c r="A543" s="222">
        <f t="shared" si="17"/>
        <v>7</v>
      </c>
      <c r="B543" s="223">
        <v>2070604</v>
      </c>
      <c r="C543" s="142" t="s">
        <v>928</v>
      </c>
      <c r="D543" s="227">
        <f>_xlfn.XLOOKUP(B543,表3!B:B,表3!D:D,0)</f>
        <v>0</v>
      </c>
      <c r="E543" s="139">
        <v>0</v>
      </c>
      <c r="F543" s="139">
        <v>0</v>
      </c>
      <c r="G543" s="231"/>
      <c r="H543" s="76">
        <f t="shared" si="18"/>
        <v>0</v>
      </c>
    </row>
    <row r="544" spans="1:8">
      <c r="A544" s="222">
        <f t="shared" si="17"/>
        <v>7</v>
      </c>
      <c r="B544" s="223">
        <v>2070605</v>
      </c>
      <c r="C544" s="142" t="s">
        <v>929</v>
      </c>
      <c r="D544" s="227">
        <f>_xlfn.XLOOKUP(B544,表3!B:B,表3!D:D,0)</f>
        <v>0</v>
      </c>
      <c r="E544" s="139">
        <v>0</v>
      </c>
      <c r="F544" s="139">
        <v>2</v>
      </c>
      <c r="G544" s="231"/>
      <c r="H544" s="76">
        <f t="shared" si="18"/>
        <v>1</v>
      </c>
    </row>
    <row r="545" hidden="1" spans="1:8">
      <c r="A545" s="222">
        <f t="shared" si="17"/>
        <v>7</v>
      </c>
      <c r="B545" s="223">
        <v>2070606</v>
      </c>
      <c r="C545" s="142" t="s">
        <v>930</v>
      </c>
      <c r="D545" s="227">
        <f>_xlfn.XLOOKUP(B545,表3!B:B,表3!D:D,0)</f>
        <v>0</v>
      </c>
      <c r="E545" s="139">
        <v>0</v>
      </c>
      <c r="F545" s="139">
        <v>0</v>
      </c>
      <c r="G545" s="231"/>
      <c r="H545" s="76">
        <f t="shared" si="18"/>
        <v>0</v>
      </c>
    </row>
    <row r="546" spans="1:8">
      <c r="A546" s="222">
        <f t="shared" si="17"/>
        <v>7</v>
      </c>
      <c r="B546" s="223">
        <v>2070607</v>
      </c>
      <c r="C546" s="142" t="s">
        <v>931</v>
      </c>
      <c r="D546" s="227">
        <f>_xlfn.XLOOKUP(B546,表3!B:B,表3!D:D,0)</f>
        <v>19.48</v>
      </c>
      <c r="E546" s="139">
        <v>19.48</v>
      </c>
      <c r="F546" s="139">
        <v>36</v>
      </c>
      <c r="G546" s="231"/>
      <c r="H546" s="76">
        <f t="shared" si="18"/>
        <v>1</v>
      </c>
    </row>
    <row r="547" hidden="1" spans="1:8">
      <c r="A547" s="222">
        <f t="shared" si="17"/>
        <v>7</v>
      </c>
      <c r="B547" s="223">
        <v>2070699</v>
      </c>
      <c r="C547" s="142" t="s">
        <v>932</v>
      </c>
      <c r="D547" s="227">
        <f>_xlfn.XLOOKUP(B547,表3!B:B,表3!D:D,0)</f>
        <v>0</v>
      </c>
      <c r="E547" s="139">
        <v>0</v>
      </c>
      <c r="F547" s="139">
        <v>0</v>
      </c>
      <c r="G547" s="231"/>
      <c r="H547" s="76">
        <f t="shared" si="18"/>
        <v>0</v>
      </c>
    </row>
    <row r="548" spans="1:8">
      <c r="A548" s="222">
        <f t="shared" si="17"/>
        <v>5</v>
      </c>
      <c r="B548" s="223">
        <v>20708</v>
      </c>
      <c r="C548" s="141" t="s">
        <v>933</v>
      </c>
      <c r="D548" s="227">
        <f>_xlfn.XLOOKUP(B548,表3!B:B,表3!D:D,0)</f>
        <v>3311.93</v>
      </c>
      <c r="E548" s="139">
        <f>SUM(E549:E555)</f>
        <v>3311.93</v>
      </c>
      <c r="F548" s="139">
        <f>SUM(F549:F555)</f>
        <v>2575</v>
      </c>
      <c r="G548" s="231"/>
      <c r="H548" s="76">
        <f t="shared" si="18"/>
        <v>1</v>
      </c>
    </row>
    <row r="549" spans="1:8">
      <c r="A549" s="222">
        <f t="shared" si="17"/>
        <v>7</v>
      </c>
      <c r="B549" s="223">
        <v>2070801</v>
      </c>
      <c r="C549" s="142" t="s">
        <v>579</v>
      </c>
      <c r="D549" s="227">
        <f>_xlfn.XLOOKUP(B549,表3!B:B,表3!D:D,0)</f>
        <v>3176.33</v>
      </c>
      <c r="E549" s="139">
        <v>3176.33</v>
      </c>
      <c r="F549" s="139">
        <v>2364</v>
      </c>
      <c r="G549" s="231"/>
      <c r="H549" s="76">
        <f t="shared" si="18"/>
        <v>1</v>
      </c>
    </row>
    <row r="550" spans="1:8">
      <c r="A550" s="222">
        <f t="shared" si="17"/>
        <v>7</v>
      </c>
      <c r="B550" s="223">
        <v>2070802</v>
      </c>
      <c r="C550" s="142" t="s">
        <v>339</v>
      </c>
      <c r="D550" s="227">
        <f>_xlfn.XLOOKUP(B550,表3!B:B,表3!D:D,0)</f>
        <v>135.6</v>
      </c>
      <c r="E550" s="139">
        <v>135.6</v>
      </c>
      <c r="F550" s="139">
        <v>75</v>
      </c>
      <c r="G550" s="231"/>
      <c r="H550" s="76">
        <f t="shared" si="18"/>
        <v>1</v>
      </c>
    </row>
    <row r="551" hidden="1" spans="1:8">
      <c r="A551" s="222">
        <f t="shared" si="17"/>
        <v>7</v>
      </c>
      <c r="B551" s="223">
        <v>2070803</v>
      </c>
      <c r="C551" s="142" t="s">
        <v>580</v>
      </c>
      <c r="D551" s="227">
        <f>_xlfn.XLOOKUP(B551,表3!B:B,表3!D:D,0)</f>
        <v>0</v>
      </c>
      <c r="E551" s="139">
        <v>0</v>
      </c>
      <c r="F551" s="139">
        <v>0</v>
      </c>
      <c r="G551" s="231"/>
      <c r="H551" s="76">
        <f t="shared" si="18"/>
        <v>0</v>
      </c>
    </row>
    <row r="552" hidden="1" spans="1:8">
      <c r="A552" s="222">
        <f t="shared" si="17"/>
        <v>7</v>
      </c>
      <c r="B552" s="223">
        <v>2070806</v>
      </c>
      <c r="C552" s="142" t="s">
        <v>934</v>
      </c>
      <c r="D552" s="227">
        <f>_xlfn.XLOOKUP(B552,表3!B:B,表3!D:D,0)</f>
        <v>0</v>
      </c>
      <c r="E552" s="139">
        <v>0</v>
      </c>
      <c r="F552" s="139">
        <v>0</v>
      </c>
      <c r="G552" s="231"/>
      <c r="H552" s="76">
        <f t="shared" si="18"/>
        <v>0</v>
      </c>
    </row>
    <row r="553" hidden="1" spans="1:8">
      <c r="A553" s="222">
        <f t="shared" si="17"/>
        <v>7</v>
      </c>
      <c r="B553" s="223">
        <v>2070807</v>
      </c>
      <c r="C553" s="142" t="s">
        <v>935</v>
      </c>
      <c r="D553" s="227">
        <f>_xlfn.XLOOKUP(B553,表3!B:B,表3!D:D,0)</f>
        <v>0</v>
      </c>
      <c r="E553" s="139">
        <v>0</v>
      </c>
      <c r="F553" s="139">
        <v>0</v>
      </c>
      <c r="G553" s="231"/>
      <c r="H553" s="76">
        <f t="shared" si="18"/>
        <v>0</v>
      </c>
    </row>
    <row r="554" spans="1:8">
      <c r="A554" s="222">
        <f t="shared" si="17"/>
        <v>7</v>
      </c>
      <c r="B554" s="223">
        <v>2070808</v>
      </c>
      <c r="C554" s="142" t="s">
        <v>936</v>
      </c>
      <c r="D554" s="227">
        <f>_xlfn.XLOOKUP(B554,表3!B:B,表3!D:D,0)</f>
        <v>0</v>
      </c>
      <c r="E554" s="139">
        <v>0</v>
      </c>
      <c r="F554" s="139">
        <v>136</v>
      </c>
      <c r="G554" s="231"/>
      <c r="H554" s="76">
        <f t="shared" si="18"/>
        <v>1</v>
      </c>
    </row>
    <row r="555" hidden="1" spans="1:8">
      <c r="A555" s="222">
        <f t="shared" si="17"/>
        <v>7</v>
      </c>
      <c r="B555" s="223">
        <v>2070899</v>
      </c>
      <c r="C555" s="142" t="s">
        <v>937</v>
      </c>
      <c r="D555" s="227">
        <f>_xlfn.XLOOKUP(B555,表3!B:B,表3!D:D,0)</f>
        <v>0</v>
      </c>
      <c r="E555" s="139">
        <v>0</v>
      </c>
      <c r="F555" s="139">
        <v>0</v>
      </c>
      <c r="G555" s="231"/>
      <c r="H555" s="76">
        <f t="shared" si="18"/>
        <v>0</v>
      </c>
    </row>
    <row r="556" spans="1:8">
      <c r="A556" s="222">
        <f t="shared" si="17"/>
        <v>5</v>
      </c>
      <c r="B556" s="223">
        <v>20799</v>
      </c>
      <c r="C556" s="140" t="s">
        <v>938</v>
      </c>
      <c r="D556" s="227">
        <f>_xlfn.XLOOKUP(B556,表3!B:B,表3!D:D,0)</f>
        <v>1000</v>
      </c>
      <c r="E556" s="139">
        <f>SUM(E557:E559)</f>
        <v>1000</v>
      </c>
      <c r="F556" s="139">
        <f>SUM(F557:F559)</f>
        <v>984</v>
      </c>
      <c r="G556" s="231"/>
      <c r="H556" s="76">
        <f t="shared" si="18"/>
        <v>1</v>
      </c>
    </row>
    <row r="557" hidden="1" spans="1:8">
      <c r="A557" s="222">
        <f t="shared" si="17"/>
        <v>7</v>
      </c>
      <c r="B557" s="223">
        <v>2079902</v>
      </c>
      <c r="C557" s="138" t="s">
        <v>939</v>
      </c>
      <c r="D557" s="227">
        <f>_xlfn.XLOOKUP(B557,表3!B:B,表3!D:D,0)</f>
        <v>0</v>
      </c>
      <c r="E557" s="139">
        <v>0</v>
      </c>
      <c r="F557" s="139">
        <v>0</v>
      </c>
      <c r="G557" s="231"/>
      <c r="H557" s="76">
        <f t="shared" si="18"/>
        <v>0</v>
      </c>
    </row>
    <row r="558" spans="1:8">
      <c r="A558" s="222">
        <f t="shared" si="17"/>
        <v>7</v>
      </c>
      <c r="B558" s="223">
        <v>2079903</v>
      </c>
      <c r="C558" s="138" t="s">
        <v>940</v>
      </c>
      <c r="D558" s="227">
        <f>_xlfn.XLOOKUP(B558,表3!B:B,表3!D:D,0)</f>
        <v>0</v>
      </c>
      <c r="E558" s="139">
        <v>0</v>
      </c>
      <c r="F558" s="139">
        <v>100</v>
      </c>
      <c r="G558" s="231"/>
      <c r="H558" s="76">
        <f t="shared" si="18"/>
        <v>1</v>
      </c>
    </row>
    <row r="559" spans="1:8">
      <c r="A559" s="222">
        <f t="shared" si="17"/>
        <v>7</v>
      </c>
      <c r="B559" s="223">
        <v>2079999</v>
      </c>
      <c r="C559" s="138" t="s">
        <v>941</v>
      </c>
      <c r="D559" s="227">
        <f>_xlfn.XLOOKUP(B559,表3!B:B,表3!D:D,0)</f>
        <v>1000</v>
      </c>
      <c r="E559" s="139">
        <v>1000</v>
      </c>
      <c r="F559" s="139">
        <v>884</v>
      </c>
      <c r="G559" s="231"/>
      <c r="H559" s="76">
        <f t="shared" si="18"/>
        <v>1</v>
      </c>
    </row>
    <row r="560" spans="1:8">
      <c r="A560" s="222">
        <f t="shared" si="17"/>
        <v>3</v>
      </c>
      <c r="B560" s="223">
        <v>208</v>
      </c>
      <c r="C560" s="140" t="s">
        <v>302</v>
      </c>
      <c r="D560" s="227">
        <f>_xlfn.XLOOKUP(B560,表3!B:B,表3!D:D,0)</f>
        <v>105561.96</v>
      </c>
      <c r="E560" s="139">
        <f>SUM(E561,E580,E588,E590,E599,E603,E613,E622,E629,E637,E646,E652,E655,E658,E661,E664,E667,E671,E675,E684,E687)</f>
        <v>105561.96</v>
      </c>
      <c r="F560" s="139">
        <f>SUM(F561,F580,F588,F590,F599,F603,F613,F622,F629,F637,F646,F652,F655,F658,F661,F664,F667,F671,F675,F684,F687)</f>
        <v>130336</v>
      </c>
      <c r="G560" s="231"/>
      <c r="H560" s="76">
        <f t="shared" si="18"/>
        <v>1</v>
      </c>
    </row>
    <row r="561" spans="1:8">
      <c r="A561" s="222">
        <f t="shared" si="17"/>
        <v>5</v>
      </c>
      <c r="B561" s="223">
        <v>20801</v>
      </c>
      <c r="C561" s="140" t="s">
        <v>942</v>
      </c>
      <c r="D561" s="227">
        <f>_xlfn.XLOOKUP(B561,表3!B:B,表3!D:D,0)</f>
        <v>2568.33</v>
      </c>
      <c r="E561" s="139">
        <f>SUM(E562:E579)</f>
        <v>2568.33</v>
      </c>
      <c r="F561" s="139">
        <f>SUM(F562:F579)</f>
        <v>2227</v>
      </c>
      <c r="G561" s="231"/>
      <c r="H561" s="76">
        <f t="shared" si="18"/>
        <v>1</v>
      </c>
    </row>
    <row r="562" spans="1:8">
      <c r="A562" s="222">
        <f t="shared" si="17"/>
        <v>7</v>
      </c>
      <c r="B562" s="223">
        <v>2080101</v>
      </c>
      <c r="C562" s="138" t="s">
        <v>579</v>
      </c>
      <c r="D562" s="227">
        <f>_xlfn.XLOOKUP(B562,表3!B:B,表3!D:D,0)</f>
        <v>2128.93</v>
      </c>
      <c r="E562" s="139">
        <v>2128.93</v>
      </c>
      <c r="F562" s="139">
        <v>1656</v>
      </c>
      <c r="G562" s="231"/>
      <c r="H562" s="76">
        <f t="shared" si="18"/>
        <v>1</v>
      </c>
    </row>
    <row r="563" spans="1:8">
      <c r="A563" s="222">
        <f t="shared" si="17"/>
        <v>7</v>
      </c>
      <c r="B563" s="223">
        <v>2080102</v>
      </c>
      <c r="C563" s="138" t="s">
        <v>339</v>
      </c>
      <c r="D563" s="227">
        <f>_xlfn.XLOOKUP(B563,表3!B:B,表3!D:D,0)</f>
        <v>161.4</v>
      </c>
      <c r="E563" s="139">
        <v>161.4</v>
      </c>
      <c r="F563" s="139">
        <v>329</v>
      </c>
      <c r="G563" s="231"/>
      <c r="H563" s="76">
        <f t="shared" si="18"/>
        <v>1</v>
      </c>
    </row>
    <row r="564" hidden="1" spans="1:8">
      <c r="A564" s="222">
        <f t="shared" si="17"/>
        <v>7</v>
      </c>
      <c r="B564" s="223">
        <v>2080103</v>
      </c>
      <c r="C564" s="138" t="s">
        <v>580</v>
      </c>
      <c r="D564" s="227">
        <f>_xlfn.XLOOKUP(B564,表3!B:B,表3!D:D,0)</f>
        <v>0</v>
      </c>
      <c r="E564" s="139">
        <v>0</v>
      </c>
      <c r="F564" s="139">
        <v>0</v>
      </c>
      <c r="G564" s="231"/>
      <c r="H564" s="76">
        <f t="shared" si="18"/>
        <v>0</v>
      </c>
    </row>
    <row r="565" hidden="1" spans="1:8">
      <c r="A565" s="222">
        <f t="shared" si="17"/>
        <v>7</v>
      </c>
      <c r="B565" s="223">
        <v>2080104</v>
      </c>
      <c r="C565" s="138" t="s">
        <v>943</v>
      </c>
      <c r="D565" s="227">
        <f>_xlfn.XLOOKUP(B565,表3!B:B,表3!D:D,0)</f>
        <v>0</v>
      </c>
      <c r="E565" s="139">
        <v>0</v>
      </c>
      <c r="F565" s="139">
        <v>0</v>
      </c>
      <c r="G565" s="231"/>
      <c r="H565" s="76">
        <f t="shared" si="18"/>
        <v>0</v>
      </c>
    </row>
    <row r="566" hidden="1" spans="1:8">
      <c r="A566" s="222">
        <f t="shared" si="17"/>
        <v>7</v>
      </c>
      <c r="B566" s="223">
        <v>2080105</v>
      </c>
      <c r="C566" s="138" t="s">
        <v>944</v>
      </c>
      <c r="D566" s="227">
        <f>_xlfn.XLOOKUP(B566,表3!B:B,表3!D:D,0)</f>
        <v>0</v>
      </c>
      <c r="E566" s="139">
        <v>0</v>
      </c>
      <c r="F566" s="139">
        <v>0</v>
      </c>
      <c r="G566" s="231"/>
      <c r="H566" s="76">
        <f t="shared" si="18"/>
        <v>0</v>
      </c>
    </row>
    <row r="567" hidden="1" spans="1:8">
      <c r="A567" s="222">
        <f t="shared" si="17"/>
        <v>7</v>
      </c>
      <c r="B567" s="223">
        <v>2080106</v>
      </c>
      <c r="C567" s="138" t="s">
        <v>945</v>
      </c>
      <c r="D567" s="227">
        <f>_xlfn.XLOOKUP(B567,表3!B:B,表3!D:D,0)</f>
        <v>0</v>
      </c>
      <c r="E567" s="139">
        <v>0</v>
      </c>
      <c r="F567" s="139">
        <v>0</v>
      </c>
      <c r="G567" s="231"/>
      <c r="H567" s="76">
        <f t="shared" si="18"/>
        <v>0</v>
      </c>
    </row>
    <row r="568" spans="1:8">
      <c r="A568" s="222">
        <f t="shared" si="17"/>
        <v>7</v>
      </c>
      <c r="B568" s="223">
        <v>2080107</v>
      </c>
      <c r="C568" s="138" t="s">
        <v>305</v>
      </c>
      <c r="D568" s="227">
        <f>_xlfn.XLOOKUP(B568,表3!B:B,表3!D:D,0)</f>
        <v>128</v>
      </c>
      <c r="E568" s="139">
        <v>128</v>
      </c>
      <c r="F568" s="139">
        <v>0</v>
      </c>
      <c r="G568" s="231"/>
      <c r="H568" s="76">
        <f t="shared" si="18"/>
        <v>1</v>
      </c>
    </row>
    <row r="569" hidden="1" spans="1:8">
      <c r="A569" s="222">
        <f t="shared" si="17"/>
        <v>7</v>
      </c>
      <c r="B569" s="223">
        <v>2080108</v>
      </c>
      <c r="C569" s="138" t="s">
        <v>618</v>
      </c>
      <c r="D569" s="227">
        <f>_xlfn.XLOOKUP(B569,表3!B:B,表3!D:D,0)</f>
        <v>0</v>
      </c>
      <c r="E569" s="139">
        <v>0</v>
      </c>
      <c r="F569" s="139">
        <v>0</v>
      </c>
      <c r="G569" s="231"/>
      <c r="H569" s="76">
        <f t="shared" si="18"/>
        <v>0</v>
      </c>
    </row>
    <row r="570" hidden="1" spans="1:8">
      <c r="A570" s="222">
        <f t="shared" si="17"/>
        <v>7</v>
      </c>
      <c r="B570" s="223">
        <v>2080109</v>
      </c>
      <c r="C570" s="138" t="s">
        <v>946</v>
      </c>
      <c r="D570" s="227">
        <f>_xlfn.XLOOKUP(B570,表3!B:B,表3!D:D,0)</f>
        <v>0</v>
      </c>
      <c r="E570" s="139">
        <v>0</v>
      </c>
      <c r="F570" s="139">
        <v>0</v>
      </c>
      <c r="G570" s="231"/>
      <c r="H570" s="76">
        <f t="shared" si="18"/>
        <v>0</v>
      </c>
    </row>
    <row r="571" hidden="1" spans="1:8">
      <c r="A571" s="222">
        <f t="shared" si="17"/>
        <v>7</v>
      </c>
      <c r="B571" s="223">
        <v>2080110</v>
      </c>
      <c r="C571" s="138" t="s">
        <v>947</v>
      </c>
      <c r="D571" s="227">
        <f>_xlfn.XLOOKUP(B571,表3!B:B,表3!D:D,0)</f>
        <v>0</v>
      </c>
      <c r="E571" s="139">
        <v>0</v>
      </c>
      <c r="F571" s="139">
        <v>0</v>
      </c>
      <c r="G571" s="231"/>
      <c r="H571" s="76">
        <f t="shared" si="18"/>
        <v>0</v>
      </c>
    </row>
    <row r="572" hidden="1" spans="1:8">
      <c r="A572" s="222">
        <f t="shared" si="17"/>
        <v>7</v>
      </c>
      <c r="B572" s="223">
        <v>2080111</v>
      </c>
      <c r="C572" s="138" t="s">
        <v>948</v>
      </c>
      <c r="D572" s="227">
        <f>_xlfn.XLOOKUP(B572,表3!B:B,表3!D:D,0)</f>
        <v>0</v>
      </c>
      <c r="E572" s="139">
        <v>0</v>
      </c>
      <c r="F572" s="139">
        <v>0</v>
      </c>
      <c r="G572" s="231"/>
      <c r="H572" s="76">
        <f t="shared" si="18"/>
        <v>0</v>
      </c>
    </row>
    <row r="573" hidden="1" spans="1:8">
      <c r="A573" s="222">
        <f t="shared" si="17"/>
        <v>7</v>
      </c>
      <c r="B573" s="223">
        <v>2080112</v>
      </c>
      <c r="C573" s="138" t="s">
        <v>949</v>
      </c>
      <c r="D573" s="227">
        <f>_xlfn.XLOOKUP(B573,表3!B:B,表3!D:D,0)</f>
        <v>0</v>
      </c>
      <c r="E573" s="139">
        <v>0</v>
      </c>
      <c r="F573" s="139">
        <v>0</v>
      </c>
      <c r="G573" s="231"/>
      <c r="H573" s="76">
        <f t="shared" si="18"/>
        <v>0</v>
      </c>
    </row>
    <row r="574" hidden="1" spans="1:8">
      <c r="A574" s="222">
        <f t="shared" si="17"/>
        <v>7</v>
      </c>
      <c r="B574" s="223">
        <v>2080113</v>
      </c>
      <c r="C574" s="138" t="s">
        <v>950</v>
      </c>
      <c r="D574" s="227">
        <f>_xlfn.XLOOKUP(B574,表3!B:B,表3!D:D,0)</f>
        <v>0</v>
      </c>
      <c r="E574" s="139">
        <v>0</v>
      </c>
      <c r="F574" s="139">
        <v>0</v>
      </c>
      <c r="G574" s="231"/>
      <c r="H574" s="76">
        <f t="shared" si="18"/>
        <v>0</v>
      </c>
    </row>
    <row r="575" hidden="1" spans="1:8">
      <c r="A575" s="222">
        <f t="shared" si="17"/>
        <v>7</v>
      </c>
      <c r="B575" s="223">
        <v>2080114</v>
      </c>
      <c r="C575" s="138" t="s">
        <v>951</v>
      </c>
      <c r="D575" s="227">
        <f>_xlfn.XLOOKUP(B575,表3!B:B,表3!D:D,0)</f>
        <v>0</v>
      </c>
      <c r="E575" s="139">
        <v>0</v>
      </c>
      <c r="F575" s="139">
        <v>0</v>
      </c>
      <c r="G575" s="231"/>
      <c r="H575" s="76">
        <f t="shared" si="18"/>
        <v>0</v>
      </c>
    </row>
    <row r="576" hidden="1" spans="1:8">
      <c r="A576" s="222">
        <f t="shared" si="17"/>
        <v>7</v>
      </c>
      <c r="B576" s="223">
        <v>2080115</v>
      </c>
      <c r="C576" s="138" t="s">
        <v>952</v>
      </c>
      <c r="D576" s="227">
        <f>_xlfn.XLOOKUP(B576,表3!B:B,表3!D:D,0)</f>
        <v>0</v>
      </c>
      <c r="E576" s="139">
        <v>0</v>
      </c>
      <c r="F576" s="139">
        <v>0</v>
      </c>
      <c r="G576" s="231"/>
      <c r="H576" s="76">
        <f t="shared" si="18"/>
        <v>0</v>
      </c>
    </row>
    <row r="577" hidden="1" spans="1:8">
      <c r="A577" s="222">
        <f t="shared" si="17"/>
        <v>7</v>
      </c>
      <c r="B577" s="223">
        <v>2080116</v>
      </c>
      <c r="C577" s="138" t="s">
        <v>953</v>
      </c>
      <c r="D577" s="227">
        <f>_xlfn.XLOOKUP(B577,表3!B:B,表3!D:D,0)</f>
        <v>0</v>
      </c>
      <c r="E577" s="139">
        <v>0</v>
      </c>
      <c r="F577" s="139">
        <v>0</v>
      </c>
      <c r="G577" s="231"/>
      <c r="H577" s="76">
        <f t="shared" si="18"/>
        <v>0</v>
      </c>
    </row>
    <row r="578" hidden="1" spans="1:8">
      <c r="A578" s="222">
        <f t="shared" si="17"/>
        <v>7</v>
      </c>
      <c r="B578" s="223">
        <v>2080150</v>
      </c>
      <c r="C578" s="138" t="s">
        <v>587</v>
      </c>
      <c r="D578" s="227">
        <f>_xlfn.XLOOKUP(B578,表3!B:B,表3!D:D,0)</f>
        <v>0</v>
      </c>
      <c r="E578" s="139">
        <v>0</v>
      </c>
      <c r="F578" s="139">
        <v>0</v>
      </c>
      <c r="G578" s="231"/>
      <c r="H578" s="76">
        <f t="shared" si="18"/>
        <v>0</v>
      </c>
    </row>
    <row r="579" spans="1:8">
      <c r="A579" s="222">
        <f t="shared" si="17"/>
        <v>7</v>
      </c>
      <c r="B579" s="223">
        <v>2080199</v>
      </c>
      <c r="C579" s="138" t="s">
        <v>954</v>
      </c>
      <c r="D579" s="227">
        <f>_xlfn.XLOOKUP(B579,表3!B:B,表3!D:D,0)</f>
        <v>150</v>
      </c>
      <c r="E579" s="139">
        <v>150</v>
      </c>
      <c r="F579" s="139">
        <v>242</v>
      </c>
      <c r="G579" s="231"/>
      <c r="H579" s="76">
        <f t="shared" si="18"/>
        <v>1</v>
      </c>
    </row>
    <row r="580" spans="1:8">
      <c r="A580" s="222">
        <f t="shared" si="17"/>
        <v>5</v>
      </c>
      <c r="B580" s="223">
        <v>20802</v>
      </c>
      <c r="C580" s="140" t="s">
        <v>955</v>
      </c>
      <c r="D580" s="227">
        <f>_xlfn.XLOOKUP(B580,表3!B:B,表3!D:D,0)</f>
        <v>2225.1</v>
      </c>
      <c r="E580" s="139">
        <f>SUM(E581:E587)</f>
        <v>2225.1</v>
      </c>
      <c r="F580" s="139">
        <f>SUM(F581:F587)</f>
        <v>1858</v>
      </c>
      <c r="G580" s="231"/>
      <c r="H580" s="76">
        <f t="shared" si="18"/>
        <v>1</v>
      </c>
    </row>
    <row r="581" spans="1:8">
      <c r="A581" s="222">
        <f t="shared" ref="A581:A644" si="19">LEN(B581)</f>
        <v>7</v>
      </c>
      <c r="B581" s="223">
        <v>2080201</v>
      </c>
      <c r="C581" s="138" t="s">
        <v>579</v>
      </c>
      <c r="D581" s="227">
        <f>_xlfn.XLOOKUP(B581,表3!B:B,表3!D:D,0)</f>
        <v>2066.5</v>
      </c>
      <c r="E581" s="139">
        <v>2066.5</v>
      </c>
      <c r="F581" s="139">
        <v>1481</v>
      </c>
      <c r="G581" s="231"/>
      <c r="H581" s="76">
        <f t="shared" si="18"/>
        <v>1</v>
      </c>
    </row>
    <row r="582" spans="1:8">
      <c r="A582" s="222">
        <f t="shared" si="19"/>
        <v>7</v>
      </c>
      <c r="B582" s="223">
        <v>2080202</v>
      </c>
      <c r="C582" s="138" t="s">
        <v>339</v>
      </c>
      <c r="D582" s="227">
        <f>_xlfn.XLOOKUP(B582,表3!B:B,表3!D:D,0)</f>
        <v>147.2</v>
      </c>
      <c r="E582" s="139">
        <v>147.2</v>
      </c>
      <c r="F582" s="139">
        <v>322</v>
      </c>
      <c r="G582" s="231"/>
      <c r="H582" s="76">
        <f t="shared" si="18"/>
        <v>1</v>
      </c>
    </row>
    <row r="583" hidden="1" spans="1:8">
      <c r="A583" s="222">
        <f t="shared" si="19"/>
        <v>7</v>
      </c>
      <c r="B583" s="223">
        <v>2080203</v>
      </c>
      <c r="C583" s="138" t="s">
        <v>580</v>
      </c>
      <c r="D583" s="227">
        <f>_xlfn.XLOOKUP(B583,表3!B:B,表3!D:D,0)</f>
        <v>0</v>
      </c>
      <c r="E583" s="139">
        <v>0</v>
      </c>
      <c r="F583" s="139">
        <v>0</v>
      </c>
      <c r="G583" s="231"/>
      <c r="H583" s="76">
        <f t="shared" si="18"/>
        <v>0</v>
      </c>
    </row>
    <row r="584" hidden="1" spans="1:8">
      <c r="A584" s="222">
        <f t="shared" si="19"/>
        <v>7</v>
      </c>
      <c r="B584" s="223">
        <v>2080206</v>
      </c>
      <c r="C584" s="138" t="s">
        <v>956</v>
      </c>
      <c r="D584" s="227">
        <f>_xlfn.XLOOKUP(B584,表3!B:B,表3!D:D,0)</f>
        <v>0</v>
      </c>
      <c r="E584" s="139">
        <v>0</v>
      </c>
      <c r="F584" s="139">
        <v>0</v>
      </c>
      <c r="G584" s="231"/>
      <c r="H584" s="76">
        <f t="shared" si="18"/>
        <v>0</v>
      </c>
    </row>
    <row r="585" hidden="1" spans="1:8">
      <c r="A585" s="222">
        <f t="shared" si="19"/>
        <v>7</v>
      </c>
      <c r="B585" s="223">
        <v>2080207</v>
      </c>
      <c r="C585" s="138" t="s">
        <v>957</v>
      </c>
      <c r="D585" s="227">
        <f>_xlfn.XLOOKUP(B585,表3!B:B,表3!D:D,0)</f>
        <v>0</v>
      </c>
      <c r="E585" s="139">
        <v>0</v>
      </c>
      <c r="F585" s="139">
        <v>0</v>
      </c>
      <c r="G585" s="231"/>
      <c r="H585" s="76">
        <f t="shared" si="18"/>
        <v>0</v>
      </c>
    </row>
    <row r="586" hidden="1" spans="1:8">
      <c r="A586" s="222">
        <f t="shared" si="19"/>
        <v>7</v>
      </c>
      <c r="B586" s="223">
        <v>2080208</v>
      </c>
      <c r="C586" s="138" t="s">
        <v>958</v>
      </c>
      <c r="D586" s="227">
        <f>_xlfn.XLOOKUP(B586,表3!B:B,表3!D:D,0)</f>
        <v>0</v>
      </c>
      <c r="E586" s="139">
        <v>0</v>
      </c>
      <c r="F586" s="139">
        <v>0</v>
      </c>
      <c r="G586" s="231"/>
      <c r="H586" s="76">
        <f t="shared" si="18"/>
        <v>0</v>
      </c>
    </row>
    <row r="587" spans="1:8">
      <c r="A587" s="222">
        <f t="shared" si="19"/>
        <v>7</v>
      </c>
      <c r="B587" s="223">
        <v>2080299</v>
      </c>
      <c r="C587" s="138" t="s">
        <v>959</v>
      </c>
      <c r="D587" s="227">
        <f>_xlfn.XLOOKUP(B587,表3!B:B,表3!D:D,0)</f>
        <v>11.4</v>
      </c>
      <c r="E587" s="139">
        <v>11.4</v>
      </c>
      <c r="F587" s="139">
        <v>55</v>
      </c>
      <c r="G587" s="231"/>
      <c r="H587" s="76">
        <f t="shared" si="18"/>
        <v>1</v>
      </c>
    </row>
    <row r="588" hidden="1" spans="1:8">
      <c r="A588" s="222">
        <f t="shared" si="19"/>
        <v>5</v>
      </c>
      <c r="B588" s="223">
        <v>20804</v>
      </c>
      <c r="C588" s="140" t="s">
        <v>960</v>
      </c>
      <c r="D588" s="227">
        <f>_xlfn.XLOOKUP(B588,表3!B:B,表3!D:D,0)</f>
        <v>0</v>
      </c>
      <c r="E588" s="139">
        <f>E589</f>
        <v>0</v>
      </c>
      <c r="F588" s="139">
        <f>F589</f>
        <v>0</v>
      </c>
      <c r="G588" s="231"/>
      <c r="H588" s="76">
        <f t="shared" si="18"/>
        <v>0</v>
      </c>
    </row>
    <row r="589" hidden="1" spans="1:8">
      <c r="A589" s="222">
        <f t="shared" si="19"/>
        <v>7</v>
      </c>
      <c r="B589" s="223">
        <v>2080402</v>
      </c>
      <c r="C589" s="138" t="s">
        <v>961</v>
      </c>
      <c r="D589" s="227">
        <f>_xlfn.XLOOKUP(B589,表3!B:B,表3!D:D,0)</f>
        <v>0</v>
      </c>
      <c r="E589" s="139">
        <v>0</v>
      </c>
      <c r="F589" s="139">
        <v>0</v>
      </c>
      <c r="G589" s="231"/>
      <c r="H589" s="76">
        <f t="shared" ref="H589:H652" si="20">IF(AND(D589=0,E589=0,F589=0),0,1)</f>
        <v>0</v>
      </c>
    </row>
    <row r="590" spans="1:8">
      <c r="A590" s="222">
        <f t="shared" si="19"/>
        <v>5</v>
      </c>
      <c r="B590" s="223">
        <v>20805</v>
      </c>
      <c r="C590" s="140" t="s">
        <v>962</v>
      </c>
      <c r="D590" s="227">
        <f>_xlfn.XLOOKUP(B590,表3!B:B,表3!D:D,0)</f>
        <v>37200</v>
      </c>
      <c r="E590" s="139">
        <f>SUM(E591:E598)</f>
        <v>37200</v>
      </c>
      <c r="F590" s="139">
        <f>SUM(F591:F598)</f>
        <v>56517</v>
      </c>
      <c r="G590" s="231"/>
      <c r="H590" s="76">
        <f t="shared" si="20"/>
        <v>1</v>
      </c>
    </row>
    <row r="591" hidden="1" spans="1:8">
      <c r="A591" s="222">
        <f t="shared" si="19"/>
        <v>7</v>
      </c>
      <c r="B591" s="223">
        <v>2080501</v>
      </c>
      <c r="C591" s="138" t="s">
        <v>963</v>
      </c>
      <c r="D591" s="227">
        <f>_xlfn.XLOOKUP(B591,表3!B:B,表3!D:D,0)</f>
        <v>0</v>
      </c>
      <c r="E591" s="139">
        <v>0</v>
      </c>
      <c r="F591" s="139">
        <v>0</v>
      </c>
      <c r="G591" s="231"/>
      <c r="H591" s="76">
        <f t="shared" si="20"/>
        <v>0</v>
      </c>
    </row>
    <row r="592" hidden="1" spans="1:8">
      <c r="A592" s="222">
        <f t="shared" si="19"/>
        <v>7</v>
      </c>
      <c r="B592" s="223">
        <v>2080502</v>
      </c>
      <c r="C592" s="138" t="s">
        <v>964</v>
      </c>
      <c r="D592" s="227">
        <f>_xlfn.XLOOKUP(B592,表3!B:B,表3!D:D,0)</f>
        <v>0</v>
      </c>
      <c r="E592" s="139">
        <v>0</v>
      </c>
      <c r="F592" s="139">
        <v>0</v>
      </c>
      <c r="G592" s="231"/>
      <c r="H592" s="76">
        <f t="shared" si="20"/>
        <v>0</v>
      </c>
    </row>
    <row r="593" hidden="1" spans="1:8">
      <c r="A593" s="222">
        <f t="shared" si="19"/>
        <v>7</v>
      </c>
      <c r="B593" s="223">
        <v>2080503</v>
      </c>
      <c r="C593" s="138" t="s">
        <v>965</v>
      </c>
      <c r="D593" s="227">
        <f>_xlfn.XLOOKUP(B593,表3!B:B,表3!D:D,0)</f>
        <v>0</v>
      </c>
      <c r="E593" s="139">
        <v>0</v>
      </c>
      <c r="F593" s="139">
        <v>0</v>
      </c>
      <c r="G593" s="231"/>
      <c r="H593" s="76">
        <f t="shared" si="20"/>
        <v>0</v>
      </c>
    </row>
    <row r="594" spans="1:8">
      <c r="A594" s="222">
        <f t="shared" si="19"/>
        <v>7</v>
      </c>
      <c r="B594" s="223">
        <v>2080505</v>
      </c>
      <c r="C594" s="138" t="s">
        <v>966</v>
      </c>
      <c r="D594" s="227">
        <f>_xlfn.XLOOKUP(B594,表3!B:B,表3!D:D,0)</f>
        <v>0</v>
      </c>
      <c r="E594" s="139">
        <v>0</v>
      </c>
      <c r="F594" s="139">
        <v>21424</v>
      </c>
      <c r="G594" s="231"/>
      <c r="H594" s="76">
        <f t="shared" si="20"/>
        <v>1</v>
      </c>
    </row>
    <row r="595" spans="1:8">
      <c r="A595" s="222">
        <f t="shared" si="19"/>
        <v>7</v>
      </c>
      <c r="B595" s="223">
        <v>2080506</v>
      </c>
      <c r="C595" s="138" t="s">
        <v>967</v>
      </c>
      <c r="D595" s="227">
        <f>_xlfn.XLOOKUP(B595,表3!B:B,表3!D:D,0)</f>
        <v>0</v>
      </c>
      <c r="E595" s="139">
        <v>0</v>
      </c>
      <c r="F595" s="139">
        <v>60</v>
      </c>
      <c r="G595" s="231"/>
      <c r="H595" s="76">
        <f t="shared" si="20"/>
        <v>1</v>
      </c>
    </row>
    <row r="596" spans="1:8">
      <c r="A596" s="222">
        <f t="shared" si="19"/>
        <v>7</v>
      </c>
      <c r="B596" s="223">
        <v>2080507</v>
      </c>
      <c r="C596" s="138" t="s">
        <v>968</v>
      </c>
      <c r="D596" s="227">
        <f>_xlfn.XLOOKUP(B596,表3!B:B,表3!D:D,0)</f>
        <v>33000</v>
      </c>
      <c r="E596" s="139">
        <v>33000</v>
      </c>
      <c r="F596" s="139">
        <v>31026</v>
      </c>
      <c r="G596" s="231"/>
      <c r="H596" s="76">
        <f t="shared" si="20"/>
        <v>1</v>
      </c>
    </row>
    <row r="597" spans="1:8">
      <c r="A597" s="222">
        <f t="shared" si="19"/>
        <v>7</v>
      </c>
      <c r="B597" s="223">
        <v>2080508</v>
      </c>
      <c r="C597" s="138" t="s">
        <v>969</v>
      </c>
      <c r="D597" s="227">
        <f>_xlfn.XLOOKUP(B597,表3!B:B,表3!D:D,0)</f>
        <v>4200</v>
      </c>
      <c r="E597" s="139">
        <v>4200</v>
      </c>
      <c r="F597" s="139">
        <v>3970</v>
      </c>
      <c r="G597" s="231"/>
      <c r="H597" s="76">
        <f t="shared" si="20"/>
        <v>1</v>
      </c>
    </row>
    <row r="598" spans="1:8">
      <c r="A598" s="222">
        <f t="shared" si="19"/>
        <v>7</v>
      </c>
      <c r="B598" s="223">
        <v>2080599</v>
      </c>
      <c r="C598" s="138" t="s">
        <v>970</v>
      </c>
      <c r="D598" s="227">
        <f>_xlfn.XLOOKUP(B598,表3!B:B,表3!D:D,0)</f>
        <v>0</v>
      </c>
      <c r="E598" s="139">
        <v>0</v>
      </c>
      <c r="F598" s="139">
        <v>37</v>
      </c>
      <c r="G598" s="231"/>
      <c r="H598" s="76">
        <f t="shared" si="20"/>
        <v>1</v>
      </c>
    </row>
    <row r="599" hidden="1" spans="1:8">
      <c r="A599" s="222">
        <f t="shared" si="19"/>
        <v>5</v>
      </c>
      <c r="B599" s="223">
        <v>20806</v>
      </c>
      <c r="C599" s="140" t="s">
        <v>971</v>
      </c>
      <c r="D599" s="227">
        <f>_xlfn.XLOOKUP(B599,表3!B:B,表3!D:D,0)</f>
        <v>0</v>
      </c>
      <c r="E599" s="139">
        <f>SUM(E600:E602)</f>
        <v>0</v>
      </c>
      <c r="F599" s="139">
        <f>SUM(F600:F602)</f>
        <v>0</v>
      </c>
      <c r="G599" s="231"/>
      <c r="H599" s="76">
        <f t="shared" si="20"/>
        <v>0</v>
      </c>
    </row>
    <row r="600" hidden="1" spans="1:8">
      <c r="A600" s="222">
        <f t="shared" si="19"/>
        <v>7</v>
      </c>
      <c r="B600" s="223">
        <v>2080601</v>
      </c>
      <c r="C600" s="138" t="s">
        <v>972</v>
      </c>
      <c r="D600" s="227">
        <f>_xlfn.XLOOKUP(B600,表3!B:B,表3!D:D,0)</f>
        <v>0</v>
      </c>
      <c r="E600" s="139">
        <v>0</v>
      </c>
      <c r="F600" s="139">
        <v>0</v>
      </c>
      <c r="G600" s="231"/>
      <c r="H600" s="76">
        <f t="shared" si="20"/>
        <v>0</v>
      </c>
    </row>
    <row r="601" hidden="1" spans="1:8">
      <c r="A601" s="222">
        <f t="shared" si="19"/>
        <v>7</v>
      </c>
      <c r="B601" s="223">
        <v>2080602</v>
      </c>
      <c r="C601" s="138" t="s">
        <v>973</v>
      </c>
      <c r="D601" s="227">
        <f>_xlfn.XLOOKUP(B601,表3!B:B,表3!D:D,0)</f>
        <v>0</v>
      </c>
      <c r="E601" s="139">
        <v>0</v>
      </c>
      <c r="F601" s="139">
        <v>0</v>
      </c>
      <c r="G601" s="231"/>
      <c r="H601" s="76">
        <f t="shared" si="20"/>
        <v>0</v>
      </c>
    </row>
    <row r="602" hidden="1" spans="1:8">
      <c r="A602" s="222">
        <f t="shared" si="19"/>
        <v>7</v>
      </c>
      <c r="B602" s="223">
        <v>2080699</v>
      </c>
      <c r="C602" s="138" t="s">
        <v>974</v>
      </c>
      <c r="D602" s="227">
        <f>_xlfn.XLOOKUP(B602,表3!B:B,表3!D:D,0)</f>
        <v>0</v>
      </c>
      <c r="E602" s="139">
        <v>0</v>
      </c>
      <c r="F602" s="139">
        <v>0</v>
      </c>
      <c r="G602" s="231"/>
      <c r="H602" s="76">
        <f t="shared" si="20"/>
        <v>0</v>
      </c>
    </row>
    <row r="603" spans="1:8">
      <c r="A603" s="222">
        <f t="shared" si="19"/>
        <v>5</v>
      </c>
      <c r="B603" s="223">
        <v>20807</v>
      </c>
      <c r="C603" s="140" t="s">
        <v>975</v>
      </c>
      <c r="D603" s="227">
        <f>_xlfn.XLOOKUP(B603,表3!B:B,表3!D:D,0)</f>
        <v>1952</v>
      </c>
      <c r="E603" s="139">
        <f>SUM(E604:E612)</f>
        <v>1952</v>
      </c>
      <c r="F603" s="139">
        <f>SUM(F604:F612)</f>
        <v>2207</v>
      </c>
      <c r="G603" s="231"/>
      <c r="H603" s="76">
        <f t="shared" si="20"/>
        <v>1</v>
      </c>
    </row>
    <row r="604" hidden="1" spans="1:8">
      <c r="A604" s="222">
        <f t="shared" si="19"/>
        <v>7</v>
      </c>
      <c r="B604" s="223">
        <v>2080701</v>
      </c>
      <c r="C604" s="138" t="s">
        <v>976</v>
      </c>
      <c r="D604" s="227">
        <f>_xlfn.XLOOKUP(B604,表3!B:B,表3!D:D,0)</f>
        <v>0</v>
      </c>
      <c r="E604" s="139">
        <v>0</v>
      </c>
      <c r="F604" s="139">
        <v>0</v>
      </c>
      <c r="G604" s="231"/>
      <c r="H604" s="76">
        <f t="shared" si="20"/>
        <v>0</v>
      </c>
    </row>
    <row r="605" hidden="1" spans="1:8">
      <c r="A605" s="222">
        <f t="shared" si="19"/>
        <v>7</v>
      </c>
      <c r="B605" s="223">
        <v>2080702</v>
      </c>
      <c r="C605" s="138" t="s">
        <v>977</v>
      </c>
      <c r="D605" s="227">
        <f>_xlfn.XLOOKUP(B605,表3!B:B,表3!D:D,0)</f>
        <v>0</v>
      </c>
      <c r="E605" s="139">
        <v>0</v>
      </c>
      <c r="F605" s="139">
        <v>0</v>
      </c>
      <c r="G605" s="231"/>
      <c r="H605" s="76">
        <f t="shared" si="20"/>
        <v>0</v>
      </c>
    </row>
    <row r="606" hidden="1" spans="1:8">
      <c r="A606" s="222">
        <f t="shared" si="19"/>
        <v>7</v>
      </c>
      <c r="B606" s="223">
        <v>2080704</v>
      </c>
      <c r="C606" s="138" t="s">
        <v>978</v>
      </c>
      <c r="D606" s="227">
        <f>_xlfn.XLOOKUP(B606,表3!B:B,表3!D:D,0)</f>
        <v>0</v>
      </c>
      <c r="E606" s="139">
        <v>0</v>
      </c>
      <c r="F606" s="139">
        <v>0</v>
      </c>
      <c r="G606" s="231"/>
      <c r="H606" s="76">
        <f t="shared" si="20"/>
        <v>0</v>
      </c>
    </row>
    <row r="607" hidden="1" spans="1:8">
      <c r="A607" s="222">
        <f t="shared" si="19"/>
        <v>7</v>
      </c>
      <c r="B607" s="223">
        <v>2080705</v>
      </c>
      <c r="C607" s="138" t="s">
        <v>979</v>
      </c>
      <c r="D607" s="227">
        <f>_xlfn.XLOOKUP(B607,表3!B:B,表3!D:D,0)</f>
        <v>0</v>
      </c>
      <c r="E607" s="139">
        <v>0</v>
      </c>
      <c r="F607" s="139">
        <v>0</v>
      </c>
      <c r="G607" s="231"/>
      <c r="H607" s="76">
        <f t="shared" si="20"/>
        <v>0</v>
      </c>
    </row>
    <row r="608" hidden="1" spans="1:8">
      <c r="A608" s="222">
        <f t="shared" si="19"/>
        <v>7</v>
      </c>
      <c r="B608" s="223">
        <v>2080709</v>
      </c>
      <c r="C608" s="138" t="s">
        <v>980</v>
      </c>
      <c r="D608" s="227">
        <f>_xlfn.XLOOKUP(B608,表3!B:B,表3!D:D,0)</f>
        <v>0</v>
      </c>
      <c r="E608" s="139">
        <v>0</v>
      </c>
      <c r="F608" s="139">
        <v>0</v>
      </c>
      <c r="G608" s="231"/>
      <c r="H608" s="76">
        <f t="shared" si="20"/>
        <v>0</v>
      </c>
    </row>
    <row r="609" hidden="1" spans="1:8">
      <c r="A609" s="222">
        <f t="shared" si="19"/>
        <v>7</v>
      </c>
      <c r="B609" s="223">
        <v>2080711</v>
      </c>
      <c r="C609" s="138" t="s">
        <v>981</v>
      </c>
      <c r="D609" s="227">
        <f>_xlfn.XLOOKUP(B609,表3!B:B,表3!D:D,0)</f>
        <v>0</v>
      </c>
      <c r="E609" s="139">
        <v>0</v>
      </c>
      <c r="F609" s="139">
        <v>0</v>
      </c>
      <c r="G609" s="231"/>
      <c r="H609" s="76">
        <f t="shared" si="20"/>
        <v>0</v>
      </c>
    </row>
    <row r="610" hidden="1" spans="1:8">
      <c r="A610" s="222">
        <f t="shared" si="19"/>
        <v>7</v>
      </c>
      <c r="B610" s="223">
        <v>2080712</v>
      </c>
      <c r="C610" s="138" t="s">
        <v>982</v>
      </c>
      <c r="D610" s="227">
        <f>_xlfn.XLOOKUP(B610,表3!B:B,表3!D:D,0)</f>
        <v>0</v>
      </c>
      <c r="E610" s="139">
        <v>0</v>
      </c>
      <c r="F610" s="139">
        <v>0</v>
      </c>
      <c r="G610" s="231"/>
      <c r="H610" s="76">
        <f t="shared" si="20"/>
        <v>0</v>
      </c>
    </row>
    <row r="611" hidden="1" spans="1:8">
      <c r="A611" s="222">
        <f t="shared" si="19"/>
        <v>7</v>
      </c>
      <c r="B611" s="223">
        <v>2080713</v>
      </c>
      <c r="C611" s="138" t="s">
        <v>983</v>
      </c>
      <c r="D611" s="227">
        <f>_xlfn.XLOOKUP(B611,表3!B:B,表3!D:D,0)</f>
        <v>0</v>
      </c>
      <c r="E611" s="139">
        <v>0</v>
      </c>
      <c r="F611" s="139">
        <v>0</v>
      </c>
      <c r="G611" s="231"/>
      <c r="H611" s="76">
        <f t="shared" si="20"/>
        <v>0</v>
      </c>
    </row>
    <row r="612" spans="1:8">
      <c r="A612" s="222">
        <f t="shared" si="19"/>
        <v>7</v>
      </c>
      <c r="B612" s="223">
        <v>2080799</v>
      </c>
      <c r="C612" s="138" t="s">
        <v>984</v>
      </c>
      <c r="D612" s="227">
        <f>_xlfn.XLOOKUP(B612,表3!B:B,表3!D:D,0)</f>
        <v>1952</v>
      </c>
      <c r="E612" s="139">
        <v>1952</v>
      </c>
      <c r="F612" s="139">
        <v>2207</v>
      </c>
      <c r="G612" s="231"/>
      <c r="H612" s="76">
        <f t="shared" si="20"/>
        <v>1</v>
      </c>
    </row>
    <row r="613" spans="1:8">
      <c r="A613" s="222">
        <f t="shared" si="19"/>
        <v>5</v>
      </c>
      <c r="B613" s="223">
        <v>20808</v>
      </c>
      <c r="C613" s="140" t="s">
        <v>985</v>
      </c>
      <c r="D613" s="227">
        <f>_xlfn.XLOOKUP(B613,表3!B:B,表3!D:D,0)</f>
        <v>12131.39</v>
      </c>
      <c r="E613" s="139">
        <f>SUM(E614:E621)</f>
        <v>12131.39</v>
      </c>
      <c r="F613" s="139">
        <f>SUM(F614:F621)</f>
        <v>9684</v>
      </c>
      <c r="G613" s="231"/>
      <c r="H613" s="76">
        <f t="shared" si="20"/>
        <v>1</v>
      </c>
    </row>
    <row r="614" spans="1:8">
      <c r="A614" s="222">
        <f t="shared" si="19"/>
        <v>7</v>
      </c>
      <c r="B614" s="223">
        <v>2080801</v>
      </c>
      <c r="C614" s="138" t="s">
        <v>986</v>
      </c>
      <c r="D614" s="227">
        <f>_xlfn.XLOOKUP(B614,表3!B:B,表3!D:D,0)</f>
        <v>1200</v>
      </c>
      <c r="E614" s="139">
        <v>1200</v>
      </c>
      <c r="F614" s="139">
        <v>1527</v>
      </c>
      <c r="G614" s="231"/>
      <c r="H614" s="76">
        <f t="shared" si="20"/>
        <v>1</v>
      </c>
    </row>
    <row r="615" hidden="1" spans="1:8">
      <c r="A615" s="222">
        <f t="shared" si="19"/>
        <v>7</v>
      </c>
      <c r="B615" s="223">
        <v>2080802</v>
      </c>
      <c r="C615" s="138" t="s">
        <v>987</v>
      </c>
      <c r="D615" s="227">
        <f>_xlfn.XLOOKUP(B615,表3!B:B,表3!D:D,0)</f>
        <v>0</v>
      </c>
      <c r="E615" s="139">
        <v>0</v>
      </c>
      <c r="F615" s="139">
        <v>0</v>
      </c>
      <c r="G615" s="231"/>
      <c r="H615" s="76">
        <f t="shared" si="20"/>
        <v>0</v>
      </c>
    </row>
    <row r="616" hidden="1" spans="1:8">
      <c r="A616" s="222">
        <f t="shared" si="19"/>
        <v>7</v>
      </c>
      <c r="B616" s="223">
        <v>2080803</v>
      </c>
      <c r="C616" s="138" t="s">
        <v>988</v>
      </c>
      <c r="D616" s="227">
        <f>_xlfn.XLOOKUP(B616,表3!B:B,表3!D:D,0)</f>
        <v>0</v>
      </c>
      <c r="E616" s="139">
        <v>0</v>
      </c>
      <c r="F616" s="139">
        <v>0</v>
      </c>
      <c r="G616" s="231"/>
      <c r="H616" s="76">
        <f t="shared" si="20"/>
        <v>0</v>
      </c>
    </row>
    <row r="617" spans="1:8">
      <c r="A617" s="222">
        <f t="shared" si="19"/>
        <v>7</v>
      </c>
      <c r="B617" s="223">
        <v>2080805</v>
      </c>
      <c r="C617" s="138" t="s">
        <v>989</v>
      </c>
      <c r="D617" s="227">
        <f>_xlfn.XLOOKUP(B617,表3!B:B,表3!D:D,0)</f>
        <v>629</v>
      </c>
      <c r="E617" s="139">
        <v>629</v>
      </c>
      <c r="F617" s="139">
        <v>426</v>
      </c>
      <c r="G617" s="231"/>
      <c r="H617" s="76">
        <f t="shared" si="20"/>
        <v>1</v>
      </c>
    </row>
    <row r="618" hidden="1" spans="1:8">
      <c r="A618" s="222">
        <f t="shared" si="19"/>
        <v>7</v>
      </c>
      <c r="B618" s="223">
        <v>2080806</v>
      </c>
      <c r="C618" s="138" t="s">
        <v>990</v>
      </c>
      <c r="D618" s="227">
        <f>_xlfn.XLOOKUP(B618,表3!B:B,表3!D:D,0)</f>
        <v>0</v>
      </c>
      <c r="E618" s="139">
        <v>0</v>
      </c>
      <c r="F618" s="139">
        <v>0</v>
      </c>
      <c r="G618" s="231"/>
      <c r="H618" s="76">
        <f t="shared" si="20"/>
        <v>0</v>
      </c>
    </row>
    <row r="619" spans="1:8">
      <c r="A619" s="222">
        <f t="shared" si="19"/>
        <v>7</v>
      </c>
      <c r="B619" s="223">
        <v>2080807</v>
      </c>
      <c r="C619" s="138" t="s">
        <v>991</v>
      </c>
      <c r="D619" s="227">
        <f>_xlfn.XLOOKUP(B619,表3!B:B,表3!D:D,0)</f>
        <v>0</v>
      </c>
      <c r="E619" s="139">
        <v>0</v>
      </c>
      <c r="F619" s="139">
        <v>30</v>
      </c>
      <c r="G619" s="231"/>
      <c r="H619" s="76">
        <f t="shared" si="20"/>
        <v>1</v>
      </c>
    </row>
    <row r="620" hidden="1" spans="1:8">
      <c r="A620" s="222">
        <f t="shared" si="19"/>
        <v>7</v>
      </c>
      <c r="B620" s="223">
        <v>2080808</v>
      </c>
      <c r="C620" s="138" t="s">
        <v>992</v>
      </c>
      <c r="D620" s="227">
        <f>_xlfn.XLOOKUP(B620,表3!B:B,表3!D:D,0)</f>
        <v>0</v>
      </c>
      <c r="E620" s="139">
        <v>0</v>
      </c>
      <c r="F620" s="139">
        <v>0</v>
      </c>
      <c r="G620" s="231"/>
      <c r="H620" s="76">
        <f t="shared" si="20"/>
        <v>0</v>
      </c>
    </row>
    <row r="621" spans="1:8">
      <c r="A621" s="222">
        <f t="shared" si="19"/>
        <v>7</v>
      </c>
      <c r="B621" s="223">
        <v>2080899</v>
      </c>
      <c r="C621" s="138" t="s">
        <v>993</v>
      </c>
      <c r="D621" s="227">
        <f>_xlfn.XLOOKUP(B621,表3!B:B,表3!D:D,0)</f>
        <v>10302.39</v>
      </c>
      <c r="E621" s="139">
        <v>10302.39</v>
      </c>
      <c r="F621" s="139">
        <v>7701</v>
      </c>
      <c r="G621" s="231"/>
      <c r="H621" s="76">
        <f t="shared" si="20"/>
        <v>1</v>
      </c>
    </row>
    <row r="622" spans="1:8">
      <c r="A622" s="222">
        <f t="shared" si="19"/>
        <v>5</v>
      </c>
      <c r="B622" s="223">
        <v>20809</v>
      </c>
      <c r="C622" s="140" t="s">
        <v>994</v>
      </c>
      <c r="D622" s="227">
        <f>_xlfn.XLOOKUP(B622,表3!B:B,表3!D:D,0)</f>
        <v>200</v>
      </c>
      <c r="E622" s="139">
        <f>SUM(E623:E628)</f>
        <v>200</v>
      </c>
      <c r="F622" s="139">
        <f>SUM(F623:F628)</f>
        <v>642</v>
      </c>
      <c r="G622" s="231"/>
      <c r="H622" s="76">
        <f t="shared" si="20"/>
        <v>1</v>
      </c>
    </row>
    <row r="623" spans="1:8">
      <c r="A623" s="222">
        <f t="shared" si="19"/>
        <v>7</v>
      </c>
      <c r="B623" s="223">
        <v>2080901</v>
      </c>
      <c r="C623" s="138" t="s">
        <v>995</v>
      </c>
      <c r="D623" s="227">
        <f>_xlfn.XLOOKUP(B623,表3!B:B,表3!D:D,0)</f>
        <v>200</v>
      </c>
      <c r="E623" s="139">
        <v>200</v>
      </c>
      <c r="F623" s="139">
        <v>162</v>
      </c>
      <c r="G623" s="231"/>
      <c r="H623" s="76">
        <f t="shared" si="20"/>
        <v>1</v>
      </c>
    </row>
    <row r="624" hidden="1" spans="1:8">
      <c r="A624" s="222">
        <f t="shared" si="19"/>
        <v>7</v>
      </c>
      <c r="B624" s="223">
        <v>2080902</v>
      </c>
      <c r="C624" s="138" t="s">
        <v>996</v>
      </c>
      <c r="D624" s="227">
        <f>_xlfn.XLOOKUP(B624,表3!B:B,表3!D:D,0)</f>
        <v>0</v>
      </c>
      <c r="E624" s="139">
        <v>0</v>
      </c>
      <c r="F624" s="139">
        <v>0</v>
      </c>
      <c r="G624" s="231"/>
      <c r="H624" s="76">
        <f t="shared" si="20"/>
        <v>0</v>
      </c>
    </row>
    <row r="625" spans="1:8">
      <c r="A625" s="222">
        <f t="shared" si="19"/>
        <v>7</v>
      </c>
      <c r="B625" s="223">
        <v>2080903</v>
      </c>
      <c r="C625" s="138" t="s">
        <v>997</v>
      </c>
      <c r="D625" s="227">
        <f>_xlfn.XLOOKUP(B625,表3!B:B,表3!D:D,0)</f>
        <v>0</v>
      </c>
      <c r="E625" s="139">
        <v>0</v>
      </c>
      <c r="F625" s="139">
        <v>16</v>
      </c>
      <c r="G625" s="231"/>
      <c r="H625" s="76">
        <f t="shared" si="20"/>
        <v>1</v>
      </c>
    </row>
    <row r="626" spans="1:8">
      <c r="A626" s="222">
        <f t="shared" si="19"/>
        <v>7</v>
      </c>
      <c r="B626" s="223">
        <v>2080904</v>
      </c>
      <c r="C626" s="138" t="s">
        <v>998</v>
      </c>
      <c r="D626" s="227">
        <f>_xlfn.XLOOKUP(B626,表3!B:B,表3!D:D,0)</f>
        <v>0</v>
      </c>
      <c r="E626" s="139">
        <v>0</v>
      </c>
      <c r="F626" s="139">
        <v>20</v>
      </c>
      <c r="G626" s="231"/>
      <c r="H626" s="76">
        <f t="shared" si="20"/>
        <v>1</v>
      </c>
    </row>
    <row r="627" spans="1:8">
      <c r="A627" s="222">
        <f t="shared" si="19"/>
        <v>7</v>
      </c>
      <c r="B627" s="223">
        <v>2080905</v>
      </c>
      <c r="C627" s="138" t="s">
        <v>999</v>
      </c>
      <c r="D627" s="227">
        <f>_xlfn.XLOOKUP(B627,表3!B:B,表3!D:D,0)</f>
        <v>0</v>
      </c>
      <c r="E627" s="139">
        <v>0</v>
      </c>
      <c r="F627" s="139">
        <v>271</v>
      </c>
      <c r="G627" s="231"/>
      <c r="H627" s="76">
        <f t="shared" si="20"/>
        <v>1</v>
      </c>
    </row>
    <row r="628" spans="1:8">
      <c r="A628" s="222">
        <f t="shared" si="19"/>
        <v>7</v>
      </c>
      <c r="B628" s="223">
        <v>2080999</v>
      </c>
      <c r="C628" s="138" t="s">
        <v>1000</v>
      </c>
      <c r="D628" s="227">
        <f>_xlfn.XLOOKUP(B628,表3!B:B,表3!D:D,0)</f>
        <v>0</v>
      </c>
      <c r="E628" s="139">
        <v>0</v>
      </c>
      <c r="F628" s="139">
        <v>173</v>
      </c>
      <c r="G628" s="231"/>
      <c r="H628" s="76">
        <f t="shared" si="20"/>
        <v>1</v>
      </c>
    </row>
    <row r="629" spans="1:8">
      <c r="A629" s="222">
        <f t="shared" si="19"/>
        <v>5</v>
      </c>
      <c r="B629" s="223">
        <v>20810</v>
      </c>
      <c r="C629" s="140" t="s">
        <v>1001</v>
      </c>
      <c r="D629" s="227">
        <f>_xlfn.XLOOKUP(B629,表3!B:B,表3!D:D,0)</f>
        <v>1473.2</v>
      </c>
      <c r="E629" s="139">
        <f>SUM(E630:E636)</f>
        <v>1473.2</v>
      </c>
      <c r="F629" s="139">
        <f>SUM(F630:F636)</f>
        <v>1280</v>
      </c>
      <c r="G629" s="231"/>
      <c r="H629" s="76">
        <f t="shared" si="20"/>
        <v>1</v>
      </c>
    </row>
    <row r="630" spans="1:8">
      <c r="A630" s="222">
        <f t="shared" si="19"/>
        <v>7</v>
      </c>
      <c r="B630" s="223">
        <v>2081001</v>
      </c>
      <c r="C630" s="138" t="s">
        <v>1002</v>
      </c>
      <c r="D630" s="227">
        <f>_xlfn.XLOOKUP(B630,表3!B:B,表3!D:D,0)</f>
        <v>904</v>
      </c>
      <c r="E630" s="139">
        <v>904</v>
      </c>
      <c r="F630" s="139">
        <v>887</v>
      </c>
      <c r="G630" s="231"/>
      <c r="H630" s="76">
        <f t="shared" si="20"/>
        <v>1</v>
      </c>
    </row>
    <row r="631" spans="1:8">
      <c r="A631" s="222">
        <f t="shared" si="19"/>
        <v>7</v>
      </c>
      <c r="B631" s="223">
        <v>2081002</v>
      </c>
      <c r="C631" s="138" t="s">
        <v>1003</v>
      </c>
      <c r="D631" s="227">
        <f>_xlfn.XLOOKUP(B631,表3!B:B,表3!D:D,0)</f>
        <v>389.2</v>
      </c>
      <c r="E631" s="139">
        <v>389.2</v>
      </c>
      <c r="F631" s="139">
        <v>361</v>
      </c>
      <c r="G631" s="231"/>
      <c r="H631" s="76">
        <f t="shared" si="20"/>
        <v>1</v>
      </c>
    </row>
    <row r="632" hidden="1" spans="1:8">
      <c r="A632" s="222">
        <f t="shared" si="19"/>
        <v>7</v>
      </c>
      <c r="B632" s="223">
        <v>2081003</v>
      </c>
      <c r="C632" s="138" t="s">
        <v>1004</v>
      </c>
      <c r="D632" s="227">
        <f>_xlfn.XLOOKUP(B632,表3!B:B,表3!D:D,0)</f>
        <v>0</v>
      </c>
      <c r="E632" s="139">
        <v>0</v>
      </c>
      <c r="F632" s="139">
        <v>0</v>
      </c>
      <c r="G632" s="231"/>
      <c r="H632" s="76">
        <f t="shared" si="20"/>
        <v>0</v>
      </c>
    </row>
    <row r="633" spans="1:8">
      <c r="A633" s="222">
        <f t="shared" si="19"/>
        <v>7</v>
      </c>
      <c r="B633" s="223">
        <v>2081004</v>
      </c>
      <c r="C633" s="138" t="s">
        <v>1005</v>
      </c>
      <c r="D633" s="227">
        <f>_xlfn.XLOOKUP(B633,表3!B:B,表3!D:D,0)</f>
        <v>60</v>
      </c>
      <c r="E633" s="139">
        <v>60</v>
      </c>
      <c r="F633" s="139">
        <v>32</v>
      </c>
      <c r="G633" s="231"/>
      <c r="H633" s="76">
        <f t="shared" si="20"/>
        <v>1</v>
      </c>
    </row>
    <row r="634" hidden="1" spans="1:8">
      <c r="A634" s="222">
        <f t="shared" si="19"/>
        <v>7</v>
      </c>
      <c r="B634" s="223">
        <v>2081005</v>
      </c>
      <c r="C634" s="138" t="s">
        <v>1006</v>
      </c>
      <c r="D634" s="227">
        <f>_xlfn.XLOOKUP(B634,表3!B:B,表3!D:D,0)</f>
        <v>0</v>
      </c>
      <c r="E634" s="139">
        <v>0</v>
      </c>
      <c r="F634" s="139">
        <v>0</v>
      </c>
      <c r="G634" s="231"/>
      <c r="H634" s="76">
        <f t="shared" si="20"/>
        <v>0</v>
      </c>
    </row>
    <row r="635" spans="1:8">
      <c r="A635" s="222">
        <f t="shared" si="19"/>
        <v>7</v>
      </c>
      <c r="B635" s="223">
        <v>2081006</v>
      </c>
      <c r="C635" s="138" t="s">
        <v>1007</v>
      </c>
      <c r="D635" s="227">
        <f>_xlfn.XLOOKUP(B635,表3!B:B,表3!D:D,0)</f>
        <v>120</v>
      </c>
      <c r="E635" s="139">
        <v>120</v>
      </c>
      <c r="F635" s="139">
        <v>0</v>
      </c>
      <c r="G635" s="231"/>
      <c r="H635" s="76">
        <f t="shared" si="20"/>
        <v>1</v>
      </c>
    </row>
    <row r="636" hidden="1" spans="1:8">
      <c r="A636" s="222">
        <f t="shared" si="19"/>
        <v>7</v>
      </c>
      <c r="B636" s="223">
        <v>2081099</v>
      </c>
      <c r="C636" s="138" t="s">
        <v>1008</v>
      </c>
      <c r="D636" s="227">
        <f>_xlfn.XLOOKUP(B636,表3!B:B,表3!D:D,0)</f>
        <v>0</v>
      </c>
      <c r="E636" s="139">
        <v>0</v>
      </c>
      <c r="F636" s="139">
        <v>0</v>
      </c>
      <c r="G636" s="231"/>
      <c r="H636" s="76">
        <f t="shared" si="20"/>
        <v>0</v>
      </c>
    </row>
    <row r="637" spans="1:8">
      <c r="A637" s="222">
        <f t="shared" si="19"/>
        <v>5</v>
      </c>
      <c r="B637" s="223">
        <v>20811</v>
      </c>
      <c r="C637" s="140" t="s">
        <v>1009</v>
      </c>
      <c r="D637" s="227">
        <f>_xlfn.XLOOKUP(B637,表3!B:B,表3!D:D,0)</f>
        <v>2841.75</v>
      </c>
      <c r="E637" s="139">
        <f>SUM(E638:E645)</f>
        <v>2841.75</v>
      </c>
      <c r="F637" s="139">
        <f>SUM(F638:F645)</f>
        <v>5448</v>
      </c>
      <c r="G637" s="231"/>
      <c r="H637" s="76">
        <f t="shared" si="20"/>
        <v>1</v>
      </c>
    </row>
    <row r="638" spans="1:8">
      <c r="A638" s="222">
        <f t="shared" si="19"/>
        <v>7</v>
      </c>
      <c r="B638" s="223">
        <v>2081101</v>
      </c>
      <c r="C638" s="138" t="s">
        <v>579</v>
      </c>
      <c r="D638" s="227">
        <f>_xlfn.XLOOKUP(B638,表3!B:B,表3!D:D,0)</f>
        <v>304.75</v>
      </c>
      <c r="E638" s="139">
        <v>304.75</v>
      </c>
      <c r="F638" s="139">
        <v>224</v>
      </c>
      <c r="G638" s="231"/>
      <c r="H638" s="76">
        <f t="shared" si="20"/>
        <v>1</v>
      </c>
    </row>
    <row r="639" spans="1:8">
      <c r="A639" s="222">
        <f t="shared" si="19"/>
        <v>7</v>
      </c>
      <c r="B639" s="223">
        <v>2081102</v>
      </c>
      <c r="C639" s="138" t="s">
        <v>339</v>
      </c>
      <c r="D639" s="227">
        <f>_xlfn.XLOOKUP(B639,表3!B:B,表3!D:D,0)</f>
        <v>26</v>
      </c>
      <c r="E639" s="139">
        <v>26</v>
      </c>
      <c r="F639" s="139">
        <v>29</v>
      </c>
      <c r="G639" s="231"/>
      <c r="H639" s="76">
        <f t="shared" si="20"/>
        <v>1</v>
      </c>
    </row>
    <row r="640" hidden="1" spans="1:8">
      <c r="A640" s="222">
        <f t="shared" si="19"/>
        <v>7</v>
      </c>
      <c r="B640" s="223">
        <v>2081103</v>
      </c>
      <c r="C640" s="138" t="s">
        <v>580</v>
      </c>
      <c r="D640" s="227">
        <f>_xlfn.XLOOKUP(B640,表3!B:B,表3!D:D,0)</f>
        <v>0</v>
      </c>
      <c r="E640" s="139">
        <v>0</v>
      </c>
      <c r="F640" s="139">
        <v>0</v>
      </c>
      <c r="G640" s="231"/>
      <c r="H640" s="76">
        <f t="shared" si="20"/>
        <v>0</v>
      </c>
    </row>
    <row r="641" spans="1:8">
      <c r="A641" s="222">
        <f t="shared" si="19"/>
        <v>7</v>
      </c>
      <c r="B641" s="223">
        <v>2081104</v>
      </c>
      <c r="C641" s="138" t="s">
        <v>1010</v>
      </c>
      <c r="D641" s="227">
        <f>_xlfn.XLOOKUP(B641,表3!B:B,表3!D:D,0)</f>
        <v>60</v>
      </c>
      <c r="E641" s="139">
        <v>60</v>
      </c>
      <c r="F641" s="139">
        <v>165</v>
      </c>
      <c r="G641" s="231"/>
      <c r="H641" s="76">
        <f t="shared" si="20"/>
        <v>1</v>
      </c>
    </row>
    <row r="642" spans="1:8">
      <c r="A642" s="222">
        <f t="shared" si="19"/>
        <v>7</v>
      </c>
      <c r="B642" s="223">
        <v>2081105</v>
      </c>
      <c r="C642" s="138" t="s">
        <v>1011</v>
      </c>
      <c r="D642" s="227">
        <f>_xlfn.XLOOKUP(B642,表3!B:B,表3!D:D,0)</f>
        <v>440</v>
      </c>
      <c r="E642" s="139">
        <v>440</v>
      </c>
      <c r="F642" s="139">
        <v>136</v>
      </c>
      <c r="G642" s="231"/>
      <c r="H642" s="76">
        <f t="shared" si="20"/>
        <v>1</v>
      </c>
    </row>
    <row r="643" spans="1:8">
      <c r="A643" s="222">
        <f t="shared" si="19"/>
        <v>7</v>
      </c>
      <c r="B643" s="223">
        <v>2081106</v>
      </c>
      <c r="C643" s="138" t="s">
        <v>1012</v>
      </c>
      <c r="D643" s="227">
        <f>_xlfn.XLOOKUP(B643,表3!B:B,表3!D:D,0)</f>
        <v>0</v>
      </c>
      <c r="E643" s="139">
        <v>0</v>
      </c>
      <c r="F643" s="139">
        <v>1</v>
      </c>
      <c r="G643" s="231"/>
      <c r="H643" s="76">
        <f t="shared" si="20"/>
        <v>1</v>
      </c>
    </row>
    <row r="644" spans="1:8">
      <c r="A644" s="222">
        <f t="shared" si="19"/>
        <v>7</v>
      </c>
      <c r="B644" s="223">
        <v>2081107</v>
      </c>
      <c r="C644" s="138" t="s">
        <v>1013</v>
      </c>
      <c r="D644" s="227">
        <f>_xlfn.XLOOKUP(B644,表3!B:B,表3!D:D,0)</f>
        <v>2011</v>
      </c>
      <c r="E644" s="139">
        <v>2011</v>
      </c>
      <c r="F644" s="139">
        <v>2174</v>
      </c>
      <c r="G644" s="231"/>
      <c r="H644" s="76">
        <f t="shared" si="20"/>
        <v>1</v>
      </c>
    </row>
    <row r="645" spans="1:8">
      <c r="A645" s="222">
        <f t="shared" ref="A645:A708" si="21">LEN(B645)</f>
        <v>7</v>
      </c>
      <c r="B645" s="223">
        <v>2081199</v>
      </c>
      <c r="C645" s="138" t="s">
        <v>1014</v>
      </c>
      <c r="D645" s="227">
        <f>_xlfn.XLOOKUP(B645,表3!B:B,表3!D:D,0)</f>
        <v>0</v>
      </c>
      <c r="E645" s="139">
        <v>0</v>
      </c>
      <c r="F645" s="139">
        <v>2719</v>
      </c>
      <c r="G645" s="231"/>
      <c r="H645" s="76">
        <f t="shared" si="20"/>
        <v>1</v>
      </c>
    </row>
    <row r="646" spans="1:8">
      <c r="A646" s="222">
        <f t="shared" si="21"/>
        <v>5</v>
      </c>
      <c r="B646" s="223">
        <v>20816</v>
      </c>
      <c r="C646" s="140" t="s">
        <v>1015</v>
      </c>
      <c r="D646" s="227">
        <f>_xlfn.XLOOKUP(B646,表3!B:B,表3!D:D,0)</f>
        <v>78.51</v>
      </c>
      <c r="E646" s="139">
        <f>SUM(E647:E651)</f>
        <v>78.51</v>
      </c>
      <c r="F646" s="139">
        <f>SUM(F647:F651)</f>
        <v>89</v>
      </c>
      <c r="G646" s="231"/>
      <c r="H646" s="76">
        <f t="shared" si="20"/>
        <v>1</v>
      </c>
    </row>
    <row r="647" spans="1:8">
      <c r="A647" s="222">
        <f t="shared" si="21"/>
        <v>7</v>
      </c>
      <c r="B647" s="223">
        <v>2081601</v>
      </c>
      <c r="C647" s="138" t="s">
        <v>579</v>
      </c>
      <c r="D647" s="227">
        <f>_xlfn.XLOOKUP(B647,表3!B:B,表3!D:D,0)</f>
        <v>58.51</v>
      </c>
      <c r="E647" s="139">
        <v>58.51</v>
      </c>
      <c r="F647" s="139">
        <v>51</v>
      </c>
      <c r="G647" s="231"/>
      <c r="H647" s="76">
        <f t="shared" si="20"/>
        <v>1</v>
      </c>
    </row>
    <row r="648" spans="1:8">
      <c r="A648" s="222">
        <f t="shared" si="21"/>
        <v>7</v>
      </c>
      <c r="B648" s="223">
        <v>2081602</v>
      </c>
      <c r="C648" s="138" t="s">
        <v>339</v>
      </c>
      <c r="D648" s="227">
        <f>_xlfn.XLOOKUP(B648,表3!B:B,表3!D:D,0)</f>
        <v>20</v>
      </c>
      <c r="E648" s="139">
        <v>20</v>
      </c>
      <c r="F648" s="139">
        <v>24</v>
      </c>
      <c r="G648" s="231"/>
      <c r="H648" s="76">
        <f t="shared" si="20"/>
        <v>1</v>
      </c>
    </row>
    <row r="649" hidden="1" spans="1:8">
      <c r="A649" s="222">
        <f t="shared" si="21"/>
        <v>7</v>
      </c>
      <c r="B649" s="223">
        <v>2081603</v>
      </c>
      <c r="C649" s="138" t="s">
        <v>580</v>
      </c>
      <c r="D649" s="227">
        <f>_xlfn.XLOOKUP(B649,表3!B:B,表3!D:D,0)</f>
        <v>0</v>
      </c>
      <c r="E649" s="139">
        <v>0</v>
      </c>
      <c r="F649" s="139">
        <v>0</v>
      </c>
      <c r="G649" s="231"/>
      <c r="H649" s="76">
        <f t="shared" si="20"/>
        <v>0</v>
      </c>
    </row>
    <row r="650" hidden="1" spans="1:8">
      <c r="A650" s="222">
        <f t="shared" si="21"/>
        <v>7</v>
      </c>
      <c r="B650" s="223">
        <v>2081650</v>
      </c>
      <c r="C650" s="138" t="s">
        <v>587</v>
      </c>
      <c r="D650" s="227">
        <f>_xlfn.XLOOKUP(B650,表3!B:B,表3!D:D,0)</f>
        <v>0</v>
      </c>
      <c r="E650" s="139">
        <v>0</v>
      </c>
      <c r="F650" s="139">
        <v>0</v>
      </c>
      <c r="G650" s="231"/>
      <c r="H650" s="76">
        <f t="shared" si="20"/>
        <v>0</v>
      </c>
    </row>
    <row r="651" spans="1:8">
      <c r="A651" s="222">
        <f t="shared" si="21"/>
        <v>7</v>
      </c>
      <c r="B651" s="223">
        <v>2081699</v>
      </c>
      <c r="C651" s="138" t="s">
        <v>1016</v>
      </c>
      <c r="D651" s="227">
        <f>_xlfn.XLOOKUP(B651,表3!B:B,表3!D:D,0)</f>
        <v>0</v>
      </c>
      <c r="E651" s="139">
        <v>0</v>
      </c>
      <c r="F651" s="139">
        <v>14</v>
      </c>
      <c r="G651" s="231"/>
      <c r="H651" s="76">
        <f t="shared" si="20"/>
        <v>1</v>
      </c>
    </row>
    <row r="652" spans="1:8">
      <c r="A652" s="222">
        <f t="shared" si="21"/>
        <v>5</v>
      </c>
      <c r="B652" s="223">
        <v>20819</v>
      </c>
      <c r="C652" s="140" t="s">
        <v>1017</v>
      </c>
      <c r="D652" s="227">
        <f>_xlfn.XLOOKUP(B652,表3!B:B,表3!D:D,0)</f>
        <v>9554</v>
      </c>
      <c r="E652" s="139">
        <f>SUM(E653:E654)</f>
        <v>9554</v>
      </c>
      <c r="F652" s="139">
        <f>SUM(F653:F654)</f>
        <v>10265</v>
      </c>
      <c r="G652" s="231"/>
      <c r="H652" s="76">
        <f t="shared" si="20"/>
        <v>1</v>
      </c>
    </row>
    <row r="653" spans="1:8">
      <c r="A653" s="222">
        <f t="shared" si="21"/>
        <v>7</v>
      </c>
      <c r="B653" s="223">
        <v>2081901</v>
      </c>
      <c r="C653" s="138" t="s">
        <v>1018</v>
      </c>
      <c r="D653" s="227">
        <f>_xlfn.XLOOKUP(B653,表3!B:B,表3!D:D,0)</f>
        <v>2928</v>
      </c>
      <c r="E653" s="139">
        <v>2928</v>
      </c>
      <c r="F653" s="139">
        <v>2713</v>
      </c>
      <c r="G653" s="231"/>
      <c r="H653" s="76">
        <f t="shared" ref="H653:H716" si="22">IF(AND(D653=0,E653=0,F653=0),0,1)</f>
        <v>1</v>
      </c>
    </row>
    <row r="654" spans="1:8">
      <c r="A654" s="222">
        <f t="shared" si="21"/>
        <v>7</v>
      </c>
      <c r="B654" s="223">
        <v>2081902</v>
      </c>
      <c r="C654" s="138" t="s">
        <v>1019</v>
      </c>
      <c r="D654" s="227">
        <f>_xlfn.XLOOKUP(B654,表3!B:B,表3!D:D,0)</f>
        <v>6626</v>
      </c>
      <c r="E654" s="139">
        <v>6626</v>
      </c>
      <c r="F654" s="139">
        <v>7552</v>
      </c>
      <c r="G654" s="231"/>
      <c r="H654" s="76">
        <f t="shared" si="22"/>
        <v>1</v>
      </c>
    </row>
    <row r="655" spans="1:8">
      <c r="A655" s="222">
        <f t="shared" si="21"/>
        <v>5</v>
      </c>
      <c r="B655" s="223">
        <v>20820</v>
      </c>
      <c r="C655" s="140" t="s">
        <v>1020</v>
      </c>
      <c r="D655" s="227">
        <f>_xlfn.XLOOKUP(B655,表3!B:B,表3!D:D,0)</f>
        <v>1542</v>
      </c>
      <c r="E655" s="139">
        <f>SUM(E656:E657)</f>
        <v>1542</v>
      </c>
      <c r="F655" s="139">
        <f>SUM(F656:F657)</f>
        <v>1461</v>
      </c>
      <c r="G655" s="231"/>
      <c r="H655" s="76">
        <f t="shared" si="22"/>
        <v>1</v>
      </c>
    </row>
    <row r="656" spans="1:8">
      <c r="A656" s="222">
        <f t="shared" si="21"/>
        <v>7</v>
      </c>
      <c r="B656" s="223">
        <v>2082001</v>
      </c>
      <c r="C656" s="138" t="s">
        <v>1021</v>
      </c>
      <c r="D656" s="227">
        <f>_xlfn.XLOOKUP(B656,表3!B:B,表3!D:D,0)</f>
        <v>1142</v>
      </c>
      <c r="E656" s="139">
        <v>1142</v>
      </c>
      <c r="F656" s="139">
        <v>1100</v>
      </c>
      <c r="G656" s="231"/>
      <c r="H656" s="76">
        <f t="shared" si="22"/>
        <v>1</v>
      </c>
    </row>
    <row r="657" spans="1:8">
      <c r="A657" s="222">
        <f t="shared" si="21"/>
        <v>7</v>
      </c>
      <c r="B657" s="223">
        <v>2082002</v>
      </c>
      <c r="C657" s="138" t="s">
        <v>1022</v>
      </c>
      <c r="D657" s="227">
        <f>_xlfn.XLOOKUP(B657,表3!B:B,表3!D:D,0)</f>
        <v>400</v>
      </c>
      <c r="E657" s="139">
        <v>400</v>
      </c>
      <c r="F657" s="139">
        <v>361</v>
      </c>
      <c r="G657" s="231"/>
      <c r="H657" s="76">
        <f t="shared" si="22"/>
        <v>1</v>
      </c>
    </row>
    <row r="658" spans="1:8">
      <c r="A658" s="222">
        <f t="shared" si="21"/>
        <v>5</v>
      </c>
      <c r="B658" s="223">
        <v>20821</v>
      </c>
      <c r="C658" s="140" t="s">
        <v>1023</v>
      </c>
      <c r="D658" s="227">
        <f>_xlfn.XLOOKUP(B658,表3!B:B,表3!D:D,0)</f>
        <v>7983</v>
      </c>
      <c r="E658" s="139">
        <f>SUM(E659:E660)</f>
        <v>7983</v>
      </c>
      <c r="F658" s="139">
        <f>SUM(F659:F660)</f>
        <v>7543</v>
      </c>
      <c r="G658" s="231"/>
      <c r="H658" s="76">
        <f t="shared" si="22"/>
        <v>1</v>
      </c>
    </row>
    <row r="659" spans="1:8">
      <c r="A659" s="222">
        <f t="shared" si="21"/>
        <v>7</v>
      </c>
      <c r="B659" s="223">
        <v>2082101</v>
      </c>
      <c r="C659" s="138" t="s">
        <v>1024</v>
      </c>
      <c r="D659" s="227">
        <f>_xlfn.XLOOKUP(B659,表3!B:B,表3!D:D,0)</f>
        <v>3646</v>
      </c>
      <c r="E659" s="139">
        <v>3646</v>
      </c>
      <c r="F659" s="139">
        <v>0</v>
      </c>
      <c r="G659" s="231"/>
      <c r="H659" s="76">
        <f t="shared" si="22"/>
        <v>1</v>
      </c>
    </row>
    <row r="660" spans="1:8">
      <c r="A660" s="222">
        <f t="shared" si="21"/>
        <v>7</v>
      </c>
      <c r="B660" s="223">
        <v>2082102</v>
      </c>
      <c r="C660" s="138" t="s">
        <v>1025</v>
      </c>
      <c r="D660" s="227">
        <f>_xlfn.XLOOKUP(B660,表3!B:B,表3!D:D,0)</f>
        <v>4337</v>
      </c>
      <c r="E660" s="139">
        <v>4337</v>
      </c>
      <c r="F660" s="139">
        <v>7543</v>
      </c>
      <c r="G660" s="231"/>
      <c r="H660" s="76">
        <f t="shared" si="22"/>
        <v>1</v>
      </c>
    </row>
    <row r="661" hidden="1" spans="1:8">
      <c r="A661" s="222">
        <f t="shared" si="21"/>
        <v>5</v>
      </c>
      <c r="B661" s="223">
        <v>20824</v>
      </c>
      <c r="C661" s="140" t="s">
        <v>1026</v>
      </c>
      <c r="D661" s="227">
        <f>_xlfn.XLOOKUP(B661,表3!B:B,表3!D:D,0)</f>
        <v>0</v>
      </c>
      <c r="E661" s="139">
        <f>SUM(E662:E663)</f>
        <v>0</v>
      </c>
      <c r="F661" s="139">
        <f>SUM(F662:F663)</f>
        <v>0</v>
      </c>
      <c r="G661" s="231"/>
      <c r="H661" s="76">
        <f t="shared" si="22"/>
        <v>0</v>
      </c>
    </row>
    <row r="662" hidden="1" spans="1:8">
      <c r="A662" s="222">
        <f t="shared" si="21"/>
        <v>7</v>
      </c>
      <c r="B662" s="223">
        <v>2082401</v>
      </c>
      <c r="C662" s="138" t="s">
        <v>1027</v>
      </c>
      <c r="D662" s="227">
        <f>_xlfn.XLOOKUP(B662,表3!B:B,表3!D:D,0)</f>
        <v>0</v>
      </c>
      <c r="E662" s="139">
        <v>0</v>
      </c>
      <c r="F662" s="139">
        <v>0</v>
      </c>
      <c r="G662" s="231"/>
      <c r="H662" s="76">
        <f t="shared" si="22"/>
        <v>0</v>
      </c>
    </row>
    <row r="663" hidden="1" spans="1:8">
      <c r="A663" s="222">
        <f t="shared" si="21"/>
        <v>7</v>
      </c>
      <c r="B663" s="223">
        <v>2082402</v>
      </c>
      <c r="C663" s="138" t="s">
        <v>1028</v>
      </c>
      <c r="D663" s="227">
        <f>_xlfn.XLOOKUP(B663,表3!B:B,表3!D:D,0)</f>
        <v>0</v>
      </c>
      <c r="E663" s="139">
        <v>0</v>
      </c>
      <c r="F663" s="139">
        <v>0</v>
      </c>
      <c r="G663" s="231"/>
      <c r="H663" s="76">
        <f t="shared" si="22"/>
        <v>0</v>
      </c>
    </row>
    <row r="664" spans="1:8">
      <c r="A664" s="222">
        <f t="shared" si="21"/>
        <v>5</v>
      </c>
      <c r="B664" s="223">
        <v>20825</v>
      </c>
      <c r="C664" s="140" t="s">
        <v>1029</v>
      </c>
      <c r="D664" s="227">
        <f>_xlfn.XLOOKUP(B664,表3!B:B,表3!D:D,0)</f>
        <v>0</v>
      </c>
      <c r="E664" s="139">
        <f>SUM(E665:E666)</f>
        <v>0</v>
      </c>
      <c r="F664" s="139">
        <f>SUM(F665:F666)</f>
        <v>1298</v>
      </c>
      <c r="G664" s="231"/>
      <c r="H664" s="76">
        <f t="shared" si="22"/>
        <v>1</v>
      </c>
    </row>
    <row r="665" hidden="1" spans="1:8">
      <c r="A665" s="222">
        <f t="shared" si="21"/>
        <v>7</v>
      </c>
      <c r="B665" s="223">
        <v>2082501</v>
      </c>
      <c r="C665" s="138" t="s">
        <v>1030</v>
      </c>
      <c r="D665" s="227">
        <f>_xlfn.XLOOKUP(B665,表3!B:B,表3!D:D,0)</f>
        <v>0</v>
      </c>
      <c r="E665" s="139">
        <v>0</v>
      </c>
      <c r="F665" s="139">
        <v>0</v>
      </c>
      <c r="G665" s="231"/>
      <c r="H665" s="76">
        <f t="shared" si="22"/>
        <v>0</v>
      </c>
    </row>
    <row r="666" spans="1:8">
      <c r="A666" s="222">
        <f t="shared" si="21"/>
        <v>7</v>
      </c>
      <c r="B666" s="223">
        <v>2082502</v>
      </c>
      <c r="C666" s="138" t="s">
        <v>1031</v>
      </c>
      <c r="D666" s="227">
        <f>_xlfn.XLOOKUP(B666,表3!B:B,表3!D:D,0)</f>
        <v>0</v>
      </c>
      <c r="E666" s="139">
        <v>0</v>
      </c>
      <c r="F666" s="139">
        <v>1298</v>
      </c>
      <c r="G666" s="231"/>
      <c r="H666" s="76">
        <f t="shared" si="22"/>
        <v>1</v>
      </c>
    </row>
    <row r="667" spans="1:8">
      <c r="A667" s="222">
        <f t="shared" si="21"/>
        <v>5</v>
      </c>
      <c r="B667" s="223">
        <v>20826</v>
      </c>
      <c r="C667" s="140" t="s">
        <v>1032</v>
      </c>
      <c r="D667" s="227">
        <f>_xlfn.XLOOKUP(B667,表3!B:B,表3!D:D,0)</f>
        <v>24278</v>
      </c>
      <c r="E667" s="139">
        <f>SUM(E668:E670)</f>
        <v>24278</v>
      </c>
      <c r="F667" s="139">
        <f>SUM(F668:F670)</f>
        <v>28379</v>
      </c>
      <c r="G667" s="231"/>
      <c r="H667" s="76">
        <f t="shared" si="22"/>
        <v>1</v>
      </c>
    </row>
    <row r="668" hidden="1" spans="1:8">
      <c r="A668" s="222">
        <f t="shared" si="21"/>
        <v>7</v>
      </c>
      <c r="B668" s="223">
        <v>2082601</v>
      </c>
      <c r="C668" s="138" t="s">
        <v>1033</v>
      </c>
      <c r="D668" s="227">
        <f>_xlfn.XLOOKUP(B668,表3!B:B,表3!D:D,0)</f>
        <v>0</v>
      </c>
      <c r="E668" s="139">
        <v>0</v>
      </c>
      <c r="F668" s="139">
        <v>0</v>
      </c>
      <c r="G668" s="231"/>
      <c r="H668" s="76">
        <f t="shared" si="22"/>
        <v>0</v>
      </c>
    </row>
    <row r="669" spans="1:8">
      <c r="A669" s="222">
        <f t="shared" si="21"/>
        <v>7</v>
      </c>
      <c r="B669" s="223">
        <v>2082602</v>
      </c>
      <c r="C669" s="138" t="s">
        <v>1034</v>
      </c>
      <c r="D669" s="227">
        <f>_xlfn.XLOOKUP(B669,表3!B:B,表3!D:D,0)</f>
        <v>24278</v>
      </c>
      <c r="E669" s="139">
        <v>24278</v>
      </c>
      <c r="F669" s="139">
        <v>28379</v>
      </c>
      <c r="G669" s="231"/>
      <c r="H669" s="76">
        <f t="shared" si="22"/>
        <v>1</v>
      </c>
    </row>
    <row r="670" hidden="1" spans="1:8">
      <c r="A670" s="222">
        <f t="shared" si="21"/>
        <v>7</v>
      </c>
      <c r="B670" s="223">
        <v>2082699</v>
      </c>
      <c r="C670" s="138" t="s">
        <v>1035</v>
      </c>
      <c r="D670" s="227">
        <f>_xlfn.XLOOKUP(B670,表3!B:B,表3!D:D,0)</f>
        <v>0</v>
      </c>
      <c r="E670" s="139">
        <v>0</v>
      </c>
      <c r="F670" s="139">
        <v>0</v>
      </c>
      <c r="G670" s="231"/>
      <c r="H670" s="76">
        <f t="shared" si="22"/>
        <v>0</v>
      </c>
    </row>
    <row r="671" hidden="1" spans="1:8">
      <c r="A671" s="222">
        <f t="shared" si="21"/>
        <v>5</v>
      </c>
      <c r="B671" s="223">
        <v>20827</v>
      </c>
      <c r="C671" s="140" t="s">
        <v>1036</v>
      </c>
      <c r="D671" s="227">
        <f>_xlfn.XLOOKUP(B671,表3!B:B,表3!D:D,0)</f>
        <v>0</v>
      </c>
      <c r="E671" s="139">
        <f>SUM(E672:E674)</f>
        <v>0</v>
      </c>
      <c r="F671" s="139">
        <f>SUM(F672:F674)</f>
        <v>0</v>
      </c>
      <c r="G671" s="231"/>
      <c r="H671" s="76">
        <f t="shared" si="22"/>
        <v>0</v>
      </c>
    </row>
    <row r="672" hidden="1" spans="1:8">
      <c r="A672" s="222">
        <f t="shared" si="21"/>
        <v>7</v>
      </c>
      <c r="B672" s="223">
        <v>2082701</v>
      </c>
      <c r="C672" s="138" t="s">
        <v>1037</v>
      </c>
      <c r="D672" s="227">
        <f>_xlfn.XLOOKUP(B672,表3!B:B,表3!D:D,0)</f>
        <v>0</v>
      </c>
      <c r="E672" s="139">
        <v>0</v>
      </c>
      <c r="F672" s="139">
        <v>0</v>
      </c>
      <c r="G672" s="231"/>
      <c r="H672" s="76">
        <f t="shared" si="22"/>
        <v>0</v>
      </c>
    </row>
    <row r="673" hidden="1" spans="1:8">
      <c r="A673" s="222">
        <f t="shared" si="21"/>
        <v>7</v>
      </c>
      <c r="B673" s="223">
        <v>2082702</v>
      </c>
      <c r="C673" s="138" t="s">
        <v>1038</v>
      </c>
      <c r="D673" s="227">
        <f>_xlfn.XLOOKUP(B673,表3!B:B,表3!D:D,0)</f>
        <v>0</v>
      </c>
      <c r="E673" s="139">
        <v>0</v>
      </c>
      <c r="F673" s="139">
        <v>0</v>
      </c>
      <c r="G673" s="231"/>
      <c r="H673" s="76">
        <f t="shared" si="22"/>
        <v>0</v>
      </c>
    </row>
    <row r="674" hidden="1" spans="1:8">
      <c r="A674" s="222">
        <f t="shared" si="21"/>
        <v>7</v>
      </c>
      <c r="B674" s="223">
        <v>2082799</v>
      </c>
      <c r="C674" s="138" t="s">
        <v>1039</v>
      </c>
      <c r="D674" s="227">
        <f>_xlfn.XLOOKUP(B674,表3!B:B,表3!D:D,0)</f>
        <v>0</v>
      </c>
      <c r="E674" s="139">
        <v>0</v>
      </c>
      <c r="F674" s="139">
        <v>0</v>
      </c>
      <c r="G674" s="231"/>
      <c r="H674" s="76">
        <f t="shared" si="22"/>
        <v>0</v>
      </c>
    </row>
    <row r="675" spans="1:8">
      <c r="A675" s="222">
        <f t="shared" si="21"/>
        <v>5</v>
      </c>
      <c r="B675" s="223">
        <v>20828</v>
      </c>
      <c r="C675" s="140" t="s">
        <v>1040</v>
      </c>
      <c r="D675" s="227">
        <f>_xlfn.XLOOKUP(B675,表3!B:B,表3!D:D,0)</f>
        <v>626.68</v>
      </c>
      <c r="E675" s="139">
        <f>SUM(E676:E683)</f>
        <v>626.68</v>
      </c>
      <c r="F675" s="139">
        <f>SUM(F676:F683)</f>
        <v>1438</v>
      </c>
      <c r="G675" s="231"/>
      <c r="H675" s="76">
        <f t="shared" si="22"/>
        <v>1</v>
      </c>
    </row>
    <row r="676" spans="1:8">
      <c r="A676" s="222">
        <f t="shared" si="21"/>
        <v>7</v>
      </c>
      <c r="B676" s="223">
        <v>2082801</v>
      </c>
      <c r="C676" s="138" t="s">
        <v>579</v>
      </c>
      <c r="D676" s="227">
        <f>_xlfn.XLOOKUP(B676,表3!B:B,表3!D:D,0)</f>
        <v>626.68</v>
      </c>
      <c r="E676" s="139">
        <v>626.68</v>
      </c>
      <c r="F676" s="139">
        <v>527</v>
      </c>
      <c r="G676" s="231"/>
      <c r="H676" s="76">
        <f t="shared" si="22"/>
        <v>1</v>
      </c>
    </row>
    <row r="677" spans="1:8">
      <c r="A677" s="222">
        <f t="shared" si="21"/>
        <v>7</v>
      </c>
      <c r="B677" s="223">
        <v>2082802</v>
      </c>
      <c r="C677" s="138" t="s">
        <v>339</v>
      </c>
      <c r="D677" s="227">
        <f>_xlfn.XLOOKUP(B677,表3!B:B,表3!D:D,0)</f>
        <v>0</v>
      </c>
      <c r="E677" s="139">
        <v>0</v>
      </c>
      <c r="F677" s="139">
        <v>53</v>
      </c>
      <c r="G677" s="231"/>
      <c r="H677" s="76">
        <f t="shared" si="22"/>
        <v>1</v>
      </c>
    </row>
    <row r="678" hidden="1" spans="1:8">
      <c r="A678" s="222">
        <f t="shared" si="21"/>
        <v>7</v>
      </c>
      <c r="B678" s="223">
        <v>2082803</v>
      </c>
      <c r="C678" s="138" t="s">
        <v>580</v>
      </c>
      <c r="D678" s="227">
        <f>_xlfn.XLOOKUP(B678,表3!B:B,表3!D:D,0)</f>
        <v>0</v>
      </c>
      <c r="E678" s="139">
        <v>0</v>
      </c>
      <c r="F678" s="139">
        <v>0</v>
      </c>
      <c r="G678" s="231"/>
      <c r="H678" s="76">
        <f t="shared" si="22"/>
        <v>0</v>
      </c>
    </row>
    <row r="679" hidden="1" spans="1:8">
      <c r="A679" s="222">
        <f t="shared" si="21"/>
        <v>7</v>
      </c>
      <c r="B679" s="223">
        <v>2082804</v>
      </c>
      <c r="C679" s="138" t="s">
        <v>1041</v>
      </c>
      <c r="D679" s="227">
        <f>_xlfn.XLOOKUP(B679,表3!B:B,表3!D:D,0)</f>
        <v>0</v>
      </c>
      <c r="E679" s="139">
        <v>0</v>
      </c>
      <c r="F679" s="139">
        <v>0</v>
      </c>
      <c r="G679" s="231"/>
      <c r="H679" s="76">
        <f t="shared" si="22"/>
        <v>0</v>
      </c>
    </row>
    <row r="680" hidden="1" spans="1:8">
      <c r="A680" s="222">
        <f t="shared" si="21"/>
        <v>7</v>
      </c>
      <c r="B680" s="223">
        <v>2082805</v>
      </c>
      <c r="C680" s="138" t="s">
        <v>1042</v>
      </c>
      <c r="D680" s="227">
        <f>_xlfn.XLOOKUP(B680,表3!B:B,表3!D:D,0)</f>
        <v>0</v>
      </c>
      <c r="E680" s="139">
        <v>0</v>
      </c>
      <c r="F680" s="139">
        <v>0</v>
      </c>
      <c r="G680" s="231"/>
      <c r="H680" s="76">
        <f t="shared" si="22"/>
        <v>0</v>
      </c>
    </row>
    <row r="681" hidden="1" spans="1:8">
      <c r="A681" s="222">
        <f t="shared" si="21"/>
        <v>7</v>
      </c>
      <c r="B681" s="223">
        <v>2082806</v>
      </c>
      <c r="C681" s="138" t="s">
        <v>618</v>
      </c>
      <c r="D681" s="227">
        <f>_xlfn.XLOOKUP(B681,表3!B:B,表3!D:D,0)</f>
        <v>0</v>
      </c>
      <c r="E681" s="139">
        <v>0</v>
      </c>
      <c r="F681" s="139">
        <v>0</v>
      </c>
      <c r="G681" s="231"/>
      <c r="H681" s="76">
        <f t="shared" si="22"/>
        <v>0</v>
      </c>
    </row>
    <row r="682" hidden="1" spans="1:8">
      <c r="A682" s="222">
        <f t="shared" si="21"/>
        <v>7</v>
      </c>
      <c r="B682" s="223">
        <v>2082850</v>
      </c>
      <c r="C682" s="138" t="s">
        <v>587</v>
      </c>
      <c r="D682" s="227">
        <f>_xlfn.XLOOKUP(B682,表3!B:B,表3!D:D,0)</f>
        <v>0</v>
      </c>
      <c r="E682" s="139">
        <v>0</v>
      </c>
      <c r="F682" s="139">
        <v>0</v>
      </c>
      <c r="G682" s="231"/>
      <c r="H682" s="76">
        <f t="shared" si="22"/>
        <v>0</v>
      </c>
    </row>
    <row r="683" spans="1:8">
      <c r="A683" s="222">
        <f t="shared" si="21"/>
        <v>7</v>
      </c>
      <c r="B683" s="223">
        <v>2082899</v>
      </c>
      <c r="C683" s="138" t="s">
        <v>1043</v>
      </c>
      <c r="D683" s="227">
        <f>_xlfn.XLOOKUP(B683,表3!B:B,表3!D:D,0)</f>
        <v>0</v>
      </c>
      <c r="E683" s="139">
        <v>0</v>
      </c>
      <c r="F683" s="139">
        <v>858</v>
      </c>
      <c r="G683" s="231"/>
      <c r="H683" s="76">
        <f t="shared" si="22"/>
        <v>1</v>
      </c>
    </row>
    <row r="684" spans="1:8">
      <c r="A684" s="222">
        <f t="shared" si="21"/>
        <v>5</v>
      </c>
      <c r="B684" s="223">
        <v>20830</v>
      </c>
      <c r="C684" s="140" t="s">
        <v>1044</v>
      </c>
      <c r="D684" s="227">
        <f>_xlfn.XLOOKUP(B684,表3!B:B,表3!D:D,0)</f>
        <v>17</v>
      </c>
      <c r="E684" s="139">
        <f>SUM(E685:E686)</f>
        <v>17</v>
      </c>
      <c r="F684" s="139">
        <f>SUM(F685:F686)</f>
        <v>0</v>
      </c>
      <c r="G684" s="231"/>
      <c r="H684" s="76">
        <f t="shared" si="22"/>
        <v>1</v>
      </c>
    </row>
    <row r="685" hidden="1" spans="1:8">
      <c r="A685" s="222">
        <f t="shared" si="21"/>
        <v>7</v>
      </c>
      <c r="B685" s="223">
        <v>2083001</v>
      </c>
      <c r="C685" s="138" t="s">
        <v>1045</v>
      </c>
      <c r="D685" s="227">
        <f>_xlfn.XLOOKUP(B685,表3!B:B,表3!D:D,0)</f>
        <v>0</v>
      </c>
      <c r="E685" s="139">
        <v>0</v>
      </c>
      <c r="F685" s="139">
        <v>0</v>
      </c>
      <c r="G685" s="231"/>
      <c r="H685" s="76">
        <f t="shared" si="22"/>
        <v>0</v>
      </c>
    </row>
    <row r="686" spans="1:8">
      <c r="A686" s="222">
        <f t="shared" si="21"/>
        <v>7</v>
      </c>
      <c r="B686" s="223">
        <v>2083099</v>
      </c>
      <c r="C686" s="138" t="s">
        <v>1046</v>
      </c>
      <c r="D686" s="227">
        <f>_xlfn.XLOOKUP(B686,表3!B:B,表3!D:D,0)</f>
        <v>17</v>
      </c>
      <c r="E686" s="139">
        <v>17</v>
      </c>
      <c r="F686" s="139">
        <v>0</v>
      </c>
      <c r="G686" s="231"/>
      <c r="H686" s="76">
        <f t="shared" si="22"/>
        <v>1</v>
      </c>
    </row>
    <row r="687" spans="1:8">
      <c r="A687" s="222">
        <f t="shared" si="21"/>
        <v>5</v>
      </c>
      <c r="B687" s="223">
        <v>20899</v>
      </c>
      <c r="C687" s="140" t="s">
        <v>1047</v>
      </c>
      <c r="D687" s="227">
        <f>_xlfn.XLOOKUP(B687,表3!B:B,表3!D:D,0)</f>
        <v>891</v>
      </c>
      <c r="E687" s="139">
        <f>E688</f>
        <v>891</v>
      </c>
      <c r="F687" s="139">
        <f>F688</f>
        <v>0</v>
      </c>
      <c r="G687" s="231"/>
      <c r="H687" s="76">
        <f t="shared" si="22"/>
        <v>1</v>
      </c>
    </row>
    <row r="688" spans="1:8">
      <c r="A688" s="222">
        <f t="shared" si="21"/>
        <v>7</v>
      </c>
      <c r="B688" s="223">
        <v>2089999</v>
      </c>
      <c r="C688" s="138" t="s">
        <v>1048</v>
      </c>
      <c r="D688" s="227">
        <f>_xlfn.XLOOKUP(B688,表3!B:B,表3!D:D,0)</f>
        <v>891</v>
      </c>
      <c r="E688" s="139">
        <v>891</v>
      </c>
      <c r="F688" s="139">
        <v>0</v>
      </c>
      <c r="G688" s="231"/>
      <c r="H688" s="76">
        <f t="shared" si="22"/>
        <v>1</v>
      </c>
    </row>
    <row r="689" spans="1:8">
      <c r="A689" s="222">
        <f t="shared" si="21"/>
        <v>3</v>
      </c>
      <c r="B689" s="223">
        <v>210</v>
      </c>
      <c r="C689" s="140" t="s">
        <v>359</v>
      </c>
      <c r="D689" s="227">
        <f>_xlfn.XLOOKUP(B689,表3!B:B,表3!D:D,0)</f>
        <v>46081.57</v>
      </c>
      <c r="E689" s="139">
        <f>SUM(E690,E695,E710,E714,E726,E730,E735,E739,E743,E746,E755,E757,E763,E768)</f>
        <v>46081.57</v>
      </c>
      <c r="F689" s="139">
        <f>SUM(F690,F695,F710,F714,F726,F730,F735,F739,F743,F746,F755,F757,F763,F768)</f>
        <v>50553</v>
      </c>
      <c r="G689" s="231"/>
      <c r="H689" s="76">
        <f t="shared" si="22"/>
        <v>1</v>
      </c>
    </row>
    <row r="690" spans="1:8">
      <c r="A690" s="222">
        <f t="shared" si="21"/>
        <v>5</v>
      </c>
      <c r="B690" s="223">
        <v>21001</v>
      </c>
      <c r="C690" s="140" t="s">
        <v>1049</v>
      </c>
      <c r="D690" s="227">
        <f>_xlfn.XLOOKUP(B690,表3!B:B,表3!D:D,0)</f>
        <v>3244.52</v>
      </c>
      <c r="E690" s="139">
        <f>SUM(E691:E694)</f>
        <v>3244.52</v>
      </c>
      <c r="F690" s="139">
        <f>SUM(F691:F694)</f>
        <v>2285</v>
      </c>
      <c r="G690" s="231"/>
      <c r="H690" s="76">
        <f t="shared" si="22"/>
        <v>1</v>
      </c>
    </row>
    <row r="691" spans="1:8">
      <c r="A691" s="222">
        <f t="shared" si="21"/>
        <v>7</v>
      </c>
      <c r="B691" s="223">
        <v>2100101</v>
      </c>
      <c r="C691" s="138" t="s">
        <v>579</v>
      </c>
      <c r="D691" s="227">
        <f>_xlfn.XLOOKUP(B691,表3!B:B,表3!D:D,0)</f>
        <v>2458.52</v>
      </c>
      <c r="E691" s="139">
        <v>2458.52</v>
      </c>
      <c r="F691" s="139">
        <v>1842</v>
      </c>
      <c r="G691" s="231"/>
      <c r="H691" s="76">
        <f t="shared" si="22"/>
        <v>1</v>
      </c>
    </row>
    <row r="692" spans="1:8">
      <c r="A692" s="222">
        <f t="shared" si="21"/>
        <v>7</v>
      </c>
      <c r="B692" s="223">
        <v>2100102</v>
      </c>
      <c r="C692" s="138" t="s">
        <v>339</v>
      </c>
      <c r="D692" s="227">
        <f>_xlfn.XLOOKUP(B692,表3!B:B,表3!D:D,0)</f>
        <v>255</v>
      </c>
      <c r="E692" s="139">
        <v>255</v>
      </c>
      <c r="F692" s="139">
        <v>443</v>
      </c>
      <c r="G692" s="231"/>
      <c r="H692" s="76">
        <f t="shared" si="22"/>
        <v>1</v>
      </c>
    </row>
    <row r="693" hidden="1" spans="1:8">
      <c r="A693" s="222">
        <f t="shared" si="21"/>
        <v>7</v>
      </c>
      <c r="B693" s="223">
        <v>2100103</v>
      </c>
      <c r="C693" s="138" t="s">
        <v>580</v>
      </c>
      <c r="D693" s="227">
        <f>_xlfn.XLOOKUP(B693,表3!B:B,表3!D:D,0)</f>
        <v>0</v>
      </c>
      <c r="E693" s="139">
        <v>0</v>
      </c>
      <c r="F693" s="139">
        <v>0</v>
      </c>
      <c r="G693" s="231"/>
      <c r="H693" s="76">
        <f t="shared" si="22"/>
        <v>0</v>
      </c>
    </row>
    <row r="694" spans="1:8">
      <c r="A694" s="222">
        <f t="shared" si="21"/>
        <v>7</v>
      </c>
      <c r="B694" s="223">
        <v>2100199</v>
      </c>
      <c r="C694" s="138" t="s">
        <v>1050</v>
      </c>
      <c r="D694" s="227">
        <f>_xlfn.XLOOKUP(B694,表3!B:B,表3!D:D,0)</f>
        <v>531</v>
      </c>
      <c r="E694" s="139">
        <v>531</v>
      </c>
      <c r="F694" s="139">
        <v>0</v>
      </c>
      <c r="G694" s="231"/>
      <c r="H694" s="76">
        <f t="shared" si="22"/>
        <v>1</v>
      </c>
    </row>
    <row r="695" spans="1:8">
      <c r="A695" s="222">
        <f t="shared" si="21"/>
        <v>5</v>
      </c>
      <c r="B695" s="223">
        <v>21002</v>
      </c>
      <c r="C695" s="140" t="s">
        <v>1051</v>
      </c>
      <c r="D695" s="227">
        <f>_xlfn.XLOOKUP(B695,表3!B:B,表3!D:D,0)</f>
        <v>5560.2</v>
      </c>
      <c r="E695" s="139">
        <f>SUM(E696:E709)</f>
        <v>5560.2</v>
      </c>
      <c r="F695" s="139">
        <f>SUM(F696:F709)</f>
        <v>2445</v>
      </c>
      <c r="G695" s="231"/>
      <c r="H695" s="76">
        <f t="shared" si="22"/>
        <v>1</v>
      </c>
    </row>
    <row r="696" spans="1:8">
      <c r="A696" s="222">
        <f t="shared" si="21"/>
        <v>7</v>
      </c>
      <c r="B696" s="223">
        <v>2100201</v>
      </c>
      <c r="C696" s="138" t="s">
        <v>1052</v>
      </c>
      <c r="D696" s="227">
        <f>_xlfn.XLOOKUP(B696,表3!B:B,表3!D:D,0)</f>
        <v>80</v>
      </c>
      <c r="E696" s="139">
        <v>80</v>
      </c>
      <c r="F696" s="139">
        <v>9</v>
      </c>
      <c r="G696" s="231"/>
      <c r="H696" s="76">
        <f t="shared" si="22"/>
        <v>1</v>
      </c>
    </row>
    <row r="697" spans="1:8">
      <c r="A697" s="222">
        <f t="shared" si="21"/>
        <v>7</v>
      </c>
      <c r="B697" s="223">
        <v>2100202</v>
      </c>
      <c r="C697" s="138" t="s">
        <v>1053</v>
      </c>
      <c r="D697" s="227">
        <f>_xlfn.XLOOKUP(B697,表3!B:B,表3!D:D,0)</f>
        <v>0</v>
      </c>
      <c r="E697" s="139">
        <v>0</v>
      </c>
      <c r="F697" s="139">
        <v>18</v>
      </c>
      <c r="G697" s="231"/>
      <c r="H697" s="76">
        <f t="shared" si="22"/>
        <v>1</v>
      </c>
    </row>
    <row r="698" hidden="1" spans="1:8">
      <c r="A698" s="222">
        <f t="shared" si="21"/>
        <v>7</v>
      </c>
      <c r="B698" s="223">
        <v>2100203</v>
      </c>
      <c r="C698" s="138" t="s">
        <v>1054</v>
      </c>
      <c r="D698" s="227">
        <f>_xlfn.XLOOKUP(B698,表3!B:B,表3!D:D,0)</f>
        <v>0</v>
      </c>
      <c r="E698" s="139">
        <v>0</v>
      </c>
      <c r="F698" s="139">
        <v>0</v>
      </c>
      <c r="G698" s="231"/>
      <c r="H698" s="76">
        <f t="shared" si="22"/>
        <v>0</v>
      </c>
    </row>
    <row r="699" hidden="1" spans="1:8">
      <c r="A699" s="222">
        <f t="shared" si="21"/>
        <v>7</v>
      </c>
      <c r="B699" s="223">
        <v>2100204</v>
      </c>
      <c r="C699" s="138" t="s">
        <v>1055</v>
      </c>
      <c r="D699" s="227">
        <f>_xlfn.XLOOKUP(B699,表3!B:B,表3!D:D,0)</f>
        <v>0</v>
      </c>
      <c r="E699" s="139">
        <v>0</v>
      </c>
      <c r="F699" s="139">
        <v>0</v>
      </c>
      <c r="G699" s="231"/>
      <c r="H699" s="76">
        <f t="shared" si="22"/>
        <v>0</v>
      </c>
    </row>
    <row r="700" hidden="1" spans="1:8">
      <c r="A700" s="222">
        <f t="shared" si="21"/>
        <v>7</v>
      </c>
      <c r="B700" s="223">
        <v>2100205</v>
      </c>
      <c r="C700" s="138" t="s">
        <v>1056</v>
      </c>
      <c r="D700" s="227">
        <f>_xlfn.XLOOKUP(B700,表3!B:B,表3!D:D,0)</f>
        <v>0</v>
      </c>
      <c r="E700" s="139">
        <v>0</v>
      </c>
      <c r="F700" s="139">
        <v>0</v>
      </c>
      <c r="G700" s="231"/>
      <c r="H700" s="76">
        <f t="shared" si="22"/>
        <v>0</v>
      </c>
    </row>
    <row r="701" spans="1:8">
      <c r="A701" s="222">
        <f t="shared" si="21"/>
        <v>7</v>
      </c>
      <c r="B701" s="223">
        <v>2100206</v>
      </c>
      <c r="C701" s="138" t="s">
        <v>1057</v>
      </c>
      <c r="D701" s="227">
        <f>_xlfn.XLOOKUP(B701,表3!B:B,表3!D:D,0)</f>
        <v>2121.14</v>
      </c>
      <c r="E701" s="139">
        <v>2121.14</v>
      </c>
      <c r="F701" s="139">
        <v>1462</v>
      </c>
      <c r="G701" s="231"/>
      <c r="H701" s="76">
        <f t="shared" si="22"/>
        <v>1</v>
      </c>
    </row>
    <row r="702" hidden="1" spans="1:8">
      <c r="A702" s="222">
        <f t="shared" si="21"/>
        <v>7</v>
      </c>
      <c r="B702" s="223">
        <v>2100207</v>
      </c>
      <c r="C702" s="138" t="s">
        <v>1058</v>
      </c>
      <c r="D702" s="227">
        <f>_xlfn.XLOOKUP(B702,表3!B:B,表3!D:D,0)</f>
        <v>0</v>
      </c>
      <c r="E702" s="139">
        <v>0</v>
      </c>
      <c r="F702" s="139">
        <v>0</v>
      </c>
      <c r="G702" s="231"/>
      <c r="H702" s="76">
        <f t="shared" si="22"/>
        <v>0</v>
      </c>
    </row>
    <row r="703" hidden="1" spans="1:8">
      <c r="A703" s="222">
        <f t="shared" si="21"/>
        <v>7</v>
      </c>
      <c r="B703" s="223">
        <v>2100208</v>
      </c>
      <c r="C703" s="138" t="s">
        <v>1059</v>
      </c>
      <c r="D703" s="227">
        <f>_xlfn.XLOOKUP(B703,表3!B:B,表3!D:D,0)</f>
        <v>0</v>
      </c>
      <c r="E703" s="139">
        <v>0</v>
      </c>
      <c r="F703" s="139">
        <v>0</v>
      </c>
      <c r="G703" s="231"/>
      <c r="H703" s="76">
        <f t="shared" si="22"/>
        <v>0</v>
      </c>
    </row>
    <row r="704" hidden="1" spans="1:8">
      <c r="A704" s="222">
        <f t="shared" si="21"/>
        <v>7</v>
      </c>
      <c r="B704" s="223">
        <v>2100209</v>
      </c>
      <c r="C704" s="138" t="s">
        <v>1060</v>
      </c>
      <c r="D704" s="227">
        <f>_xlfn.XLOOKUP(B704,表3!B:B,表3!D:D,0)</f>
        <v>0</v>
      </c>
      <c r="E704" s="139">
        <v>0</v>
      </c>
      <c r="F704" s="139">
        <v>0</v>
      </c>
      <c r="G704" s="231"/>
      <c r="H704" s="76">
        <f t="shared" si="22"/>
        <v>0</v>
      </c>
    </row>
    <row r="705" hidden="1" spans="1:8">
      <c r="A705" s="222">
        <f t="shared" si="21"/>
        <v>7</v>
      </c>
      <c r="B705" s="223">
        <v>2100210</v>
      </c>
      <c r="C705" s="138" t="s">
        <v>1061</v>
      </c>
      <c r="D705" s="227">
        <f>_xlfn.XLOOKUP(B705,表3!B:B,表3!D:D,0)</f>
        <v>0</v>
      </c>
      <c r="E705" s="139">
        <v>0</v>
      </c>
      <c r="F705" s="139">
        <v>0</v>
      </c>
      <c r="G705" s="231"/>
      <c r="H705" s="76">
        <f t="shared" si="22"/>
        <v>0</v>
      </c>
    </row>
    <row r="706" hidden="1" spans="1:8">
      <c r="A706" s="222">
        <f t="shared" si="21"/>
        <v>7</v>
      </c>
      <c r="B706" s="223">
        <v>2100211</v>
      </c>
      <c r="C706" s="138" t="s">
        <v>1062</v>
      </c>
      <c r="D706" s="227">
        <f>_xlfn.XLOOKUP(B706,表3!B:B,表3!D:D,0)</f>
        <v>0</v>
      </c>
      <c r="E706" s="139">
        <v>0</v>
      </c>
      <c r="F706" s="139">
        <v>0</v>
      </c>
      <c r="G706" s="231"/>
      <c r="H706" s="76">
        <f t="shared" si="22"/>
        <v>0</v>
      </c>
    </row>
    <row r="707" hidden="1" spans="1:8">
      <c r="A707" s="222">
        <f t="shared" si="21"/>
        <v>7</v>
      </c>
      <c r="B707" s="223">
        <v>2100212</v>
      </c>
      <c r="C707" s="138" t="s">
        <v>1063</v>
      </c>
      <c r="D707" s="227">
        <f>_xlfn.XLOOKUP(B707,表3!B:B,表3!D:D,0)</f>
        <v>0</v>
      </c>
      <c r="E707" s="139">
        <v>0</v>
      </c>
      <c r="F707" s="139">
        <v>0</v>
      </c>
      <c r="G707" s="231"/>
      <c r="H707" s="76">
        <f t="shared" si="22"/>
        <v>0</v>
      </c>
    </row>
    <row r="708" hidden="1" spans="1:8">
      <c r="A708" s="222">
        <f t="shared" si="21"/>
        <v>7</v>
      </c>
      <c r="B708" s="223">
        <v>2100213</v>
      </c>
      <c r="C708" s="138" t="s">
        <v>1064</v>
      </c>
      <c r="D708" s="227">
        <f>_xlfn.XLOOKUP(B708,表3!B:B,表3!D:D,0)</f>
        <v>0</v>
      </c>
      <c r="E708" s="139">
        <v>0</v>
      </c>
      <c r="F708" s="139">
        <v>0</v>
      </c>
      <c r="G708" s="231"/>
      <c r="H708" s="76">
        <f t="shared" si="22"/>
        <v>0</v>
      </c>
    </row>
    <row r="709" spans="1:8">
      <c r="A709" s="222">
        <f t="shared" ref="A709:A772" si="23">LEN(B709)</f>
        <v>7</v>
      </c>
      <c r="B709" s="223">
        <v>2100299</v>
      </c>
      <c r="C709" s="138" t="s">
        <v>1065</v>
      </c>
      <c r="D709" s="227">
        <f>_xlfn.XLOOKUP(B709,表3!B:B,表3!D:D,0)</f>
        <v>3359.06</v>
      </c>
      <c r="E709" s="139">
        <v>3359.06</v>
      </c>
      <c r="F709" s="139">
        <v>956</v>
      </c>
      <c r="G709" s="231"/>
      <c r="H709" s="76">
        <f t="shared" si="22"/>
        <v>1</v>
      </c>
    </row>
    <row r="710" spans="1:8">
      <c r="A710" s="222">
        <f t="shared" si="23"/>
        <v>5</v>
      </c>
      <c r="B710" s="223">
        <v>21003</v>
      </c>
      <c r="C710" s="140" t="s">
        <v>1066</v>
      </c>
      <c r="D710" s="227">
        <f>_xlfn.XLOOKUP(B710,表3!B:B,表3!D:D,0)</f>
        <v>7480.61</v>
      </c>
      <c r="E710" s="139">
        <f>SUM(E711:E713)</f>
        <v>7480.61</v>
      </c>
      <c r="F710" s="139">
        <f>SUM(F711:F713)</f>
        <v>6705</v>
      </c>
      <c r="G710" s="231"/>
      <c r="H710" s="76">
        <f t="shared" si="22"/>
        <v>1</v>
      </c>
    </row>
    <row r="711" hidden="1" spans="1:8">
      <c r="A711" s="222">
        <f t="shared" si="23"/>
        <v>7</v>
      </c>
      <c r="B711" s="223">
        <v>2100301</v>
      </c>
      <c r="C711" s="138" t="s">
        <v>1067</v>
      </c>
      <c r="D711" s="227">
        <f>_xlfn.XLOOKUP(B711,表3!B:B,表3!D:D,0)</f>
        <v>0</v>
      </c>
      <c r="E711" s="139">
        <v>0</v>
      </c>
      <c r="F711" s="139">
        <v>0</v>
      </c>
      <c r="G711" s="231"/>
      <c r="H711" s="76">
        <f t="shared" si="22"/>
        <v>0</v>
      </c>
    </row>
    <row r="712" spans="1:8">
      <c r="A712" s="222">
        <f t="shared" si="23"/>
        <v>7</v>
      </c>
      <c r="B712" s="223">
        <v>2100302</v>
      </c>
      <c r="C712" s="138" t="s">
        <v>1068</v>
      </c>
      <c r="D712" s="227">
        <f>_xlfn.XLOOKUP(B712,表3!B:B,表3!D:D,0)</f>
        <v>7099</v>
      </c>
      <c r="E712" s="139">
        <v>7099</v>
      </c>
      <c r="F712" s="139">
        <v>5617</v>
      </c>
      <c r="G712" s="231"/>
      <c r="H712" s="76">
        <f t="shared" si="22"/>
        <v>1</v>
      </c>
    </row>
    <row r="713" spans="1:8">
      <c r="A713" s="222">
        <f t="shared" si="23"/>
        <v>7</v>
      </c>
      <c r="B713" s="223">
        <v>2100399</v>
      </c>
      <c r="C713" s="138" t="s">
        <v>1069</v>
      </c>
      <c r="D713" s="227">
        <f>_xlfn.XLOOKUP(B713,表3!B:B,表3!D:D,0)</f>
        <v>381.61</v>
      </c>
      <c r="E713" s="139">
        <v>381.61</v>
      </c>
      <c r="F713" s="139">
        <v>1088</v>
      </c>
      <c r="G713" s="231"/>
      <c r="H713" s="76">
        <f t="shared" si="22"/>
        <v>1</v>
      </c>
    </row>
    <row r="714" spans="1:8">
      <c r="A714" s="222">
        <f t="shared" si="23"/>
        <v>5</v>
      </c>
      <c r="B714" s="223">
        <v>21004</v>
      </c>
      <c r="C714" s="140" t="s">
        <v>1070</v>
      </c>
      <c r="D714" s="227">
        <f>_xlfn.XLOOKUP(B714,表3!B:B,表3!D:D,0)</f>
        <v>10735</v>
      </c>
      <c r="E714" s="139">
        <f>SUM(E715:E725)</f>
        <v>10735</v>
      </c>
      <c r="F714" s="139">
        <f>SUM(F715:F725)</f>
        <v>13465</v>
      </c>
      <c r="G714" s="231"/>
      <c r="H714" s="76">
        <f t="shared" si="22"/>
        <v>1</v>
      </c>
    </row>
    <row r="715" spans="1:8">
      <c r="A715" s="222">
        <f t="shared" si="23"/>
        <v>7</v>
      </c>
      <c r="B715" s="223">
        <v>2100401</v>
      </c>
      <c r="C715" s="138" t="s">
        <v>1071</v>
      </c>
      <c r="D715" s="227">
        <f>_xlfn.XLOOKUP(B715,表3!B:B,表3!D:D,0)</f>
        <v>0</v>
      </c>
      <c r="E715" s="139">
        <v>0</v>
      </c>
      <c r="F715" s="139">
        <v>1314</v>
      </c>
      <c r="G715" s="231"/>
      <c r="H715" s="76">
        <f t="shared" si="22"/>
        <v>1</v>
      </c>
    </row>
    <row r="716" hidden="1" spans="1:8">
      <c r="A716" s="222">
        <f t="shared" si="23"/>
        <v>7</v>
      </c>
      <c r="B716" s="223">
        <v>2100402</v>
      </c>
      <c r="C716" s="138" t="s">
        <v>1072</v>
      </c>
      <c r="D716" s="227">
        <f>_xlfn.XLOOKUP(B716,表3!B:B,表3!D:D,0)</f>
        <v>0</v>
      </c>
      <c r="E716" s="139">
        <v>0</v>
      </c>
      <c r="F716" s="139">
        <v>0</v>
      </c>
      <c r="G716" s="231"/>
      <c r="H716" s="76">
        <f t="shared" si="22"/>
        <v>0</v>
      </c>
    </row>
    <row r="717" spans="1:8">
      <c r="A717" s="222">
        <f t="shared" si="23"/>
        <v>7</v>
      </c>
      <c r="B717" s="223">
        <v>2100403</v>
      </c>
      <c r="C717" s="138" t="s">
        <v>1073</v>
      </c>
      <c r="D717" s="227">
        <f>_xlfn.XLOOKUP(B717,表3!B:B,表3!D:D,0)</f>
        <v>0</v>
      </c>
      <c r="E717" s="139">
        <v>0</v>
      </c>
      <c r="F717" s="139">
        <v>22</v>
      </c>
      <c r="G717" s="231"/>
      <c r="H717" s="76">
        <f t="shared" ref="H717:H780" si="24">IF(AND(D717=0,E717=0,F717=0),0,1)</f>
        <v>1</v>
      </c>
    </row>
    <row r="718" hidden="1" spans="1:8">
      <c r="A718" s="222">
        <f t="shared" si="23"/>
        <v>7</v>
      </c>
      <c r="B718" s="223">
        <v>2100404</v>
      </c>
      <c r="C718" s="138" t="s">
        <v>1074</v>
      </c>
      <c r="D718" s="227">
        <f>_xlfn.XLOOKUP(B718,表3!B:B,表3!D:D,0)</f>
        <v>0</v>
      </c>
      <c r="E718" s="139">
        <v>0</v>
      </c>
      <c r="F718" s="139">
        <v>0</v>
      </c>
      <c r="G718" s="231"/>
      <c r="H718" s="76">
        <f t="shared" si="24"/>
        <v>0</v>
      </c>
    </row>
    <row r="719" hidden="1" spans="1:8">
      <c r="A719" s="222">
        <f t="shared" si="23"/>
        <v>7</v>
      </c>
      <c r="B719" s="223">
        <v>2100405</v>
      </c>
      <c r="C719" s="138" t="s">
        <v>1075</v>
      </c>
      <c r="D719" s="227">
        <f>_xlfn.XLOOKUP(B719,表3!B:B,表3!D:D,0)</f>
        <v>0</v>
      </c>
      <c r="E719" s="139">
        <v>0</v>
      </c>
      <c r="F719" s="139">
        <v>0</v>
      </c>
      <c r="G719" s="231"/>
      <c r="H719" s="76">
        <f t="shared" si="24"/>
        <v>0</v>
      </c>
    </row>
    <row r="720" hidden="1" spans="1:8">
      <c r="A720" s="222">
        <f t="shared" si="23"/>
        <v>7</v>
      </c>
      <c r="B720" s="223">
        <v>2100406</v>
      </c>
      <c r="C720" s="138" t="s">
        <v>1076</v>
      </c>
      <c r="D720" s="227">
        <f>_xlfn.XLOOKUP(B720,表3!B:B,表3!D:D,0)</f>
        <v>0</v>
      </c>
      <c r="E720" s="139">
        <v>0</v>
      </c>
      <c r="F720" s="139">
        <v>0</v>
      </c>
      <c r="G720" s="231"/>
      <c r="H720" s="76">
        <f t="shared" si="24"/>
        <v>0</v>
      </c>
    </row>
    <row r="721" hidden="1" spans="1:8">
      <c r="A721" s="222">
        <f t="shared" si="23"/>
        <v>7</v>
      </c>
      <c r="B721" s="223">
        <v>2100407</v>
      </c>
      <c r="C721" s="138" t="s">
        <v>1077</v>
      </c>
      <c r="D721" s="227">
        <f>_xlfn.XLOOKUP(B721,表3!B:B,表3!D:D,0)</f>
        <v>0</v>
      </c>
      <c r="E721" s="139">
        <v>0</v>
      </c>
      <c r="F721" s="139">
        <v>0</v>
      </c>
      <c r="G721" s="231"/>
      <c r="H721" s="76">
        <f t="shared" si="24"/>
        <v>0</v>
      </c>
    </row>
    <row r="722" spans="1:8">
      <c r="A722" s="222">
        <f t="shared" si="23"/>
        <v>7</v>
      </c>
      <c r="B722" s="223">
        <v>2100408</v>
      </c>
      <c r="C722" s="138" t="s">
        <v>1078</v>
      </c>
      <c r="D722" s="227">
        <f>_xlfn.XLOOKUP(B722,表3!B:B,表3!D:D,0)</f>
        <v>10235</v>
      </c>
      <c r="E722" s="139">
        <v>10235</v>
      </c>
      <c r="F722" s="139">
        <v>6959</v>
      </c>
      <c r="G722" s="231"/>
      <c r="H722" s="76">
        <f t="shared" si="24"/>
        <v>1</v>
      </c>
    </row>
    <row r="723" spans="1:8">
      <c r="A723" s="222">
        <f t="shared" si="23"/>
        <v>7</v>
      </c>
      <c r="B723" s="223">
        <v>2100409</v>
      </c>
      <c r="C723" s="138" t="s">
        <v>1079</v>
      </c>
      <c r="D723" s="227">
        <f>_xlfn.XLOOKUP(B723,表3!B:B,表3!D:D,0)</f>
        <v>0</v>
      </c>
      <c r="E723" s="139">
        <v>0</v>
      </c>
      <c r="F723" s="139">
        <v>4847</v>
      </c>
      <c r="G723" s="231"/>
      <c r="H723" s="76">
        <f t="shared" si="24"/>
        <v>1</v>
      </c>
    </row>
    <row r="724" spans="1:8">
      <c r="A724" s="222">
        <f t="shared" si="23"/>
        <v>7</v>
      </c>
      <c r="B724" s="223">
        <v>2100410</v>
      </c>
      <c r="C724" s="138" t="s">
        <v>1080</v>
      </c>
      <c r="D724" s="227">
        <f>_xlfn.XLOOKUP(B724,表3!B:B,表3!D:D,0)</f>
        <v>0</v>
      </c>
      <c r="E724" s="139">
        <v>0</v>
      </c>
      <c r="F724" s="139">
        <v>4</v>
      </c>
      <c r="G724" s="231"/>
      <c r="H724" s="76">
        <f t="shared" si="24"/>
        <v>1</v>
      </c>
    </row>
    <row r="725" spans="1:8">
      <c r="A725" s="222">
        <f t="shared" si="23"/>
        <v>7</v>
      </c>
      <c r="B725" s="223">
        <v>2100499</v>
      </c>
      <c r="C725" s="138" t="s">
        <v>1081</v>
      </c>
      <c r="D725" s="227">
        <f>_xlfn.XLOOKUP(B725,表3!B:B,表3!D:D,0)</f>
        <v>500</v>
      </c>
      <c r="E725" s="139">
        <v>500</v>
      </c>
      <c r="F725" s="139">
        <v>319</v>
      </c>
      <c r="G725" s="231"/>
      <c r="H725" s="76">
        <f t="shared" si="24"/>
        <v>1</v>
      </c>
    </row>
    <row r="726" spans="1:8">
      <c r="A726" s="222">
        <f t="shared" si="23"/>
        <v>5</v>
      </c>
      <c r="B726" s="223">
        <v>21007</v>
      </c>
      <c r="C726" s="140" t="s">
        <v>1082</v>
      </c>
      <c r="D726" s="227">
        <f>_xlfn.XLOOKUP(B726,表3!B:B,表3!D:D,0)</f>
        <v>3570.2</v>
      </c>
      <c r="E726" s="139">
        <f>SUM(E727:E729)</f>
        <v>3570.2</v>
      </c>
      <c r="F726" s="139">
        <f>SUM(F727:F729)</f>
        <v>2946</v>
      </c>
      <c r="G726" s="231"/>
      <c r="H726" s="76">
        <f t="shared" si="24"/>
        <v>1</v>
      </c>
    </row>
    <row r="727" hidden="1" spans="1:8">
      <c r="A727" s="222">
        <f t="shared" si="23"/>
        <v>7</v>
      </c>
      <c r="B727" s="223">
        <v>2100716</v>
      </c>
      <c r="C727" s="138" t="s">
        <v>1083</v>
      </c>
      <c r="D727" s="227">
        <f>_xlfn.XLOOKUP(B727,表3!B:B,表3!D:D,0)</f>
        <v>0</v>
      </c>
      <c r="E727" s="139">
        <v>0</v>
      </c>
      <c r="F727" s="139">
        <v>0</v>
      </c>
      <c r="G727" s="231"/>
      <c r="H727" s="76">
        <f t="shared" si="24"/>
        <v>0</v>
      </c>
    </row>
    <row r="728" spans="1:8">
      <c r="A728" s="222">
        <f t="shared" si="23"/>
        <v>7</v>
      </c>
      <c r="B728" s="223">
        <v>2100717</v>
      </c>
      <c r="C728" s="138" t="s">
        <v>1084</v>
      </c>
      <c r="D728" s="227">
        <f>_xlfn.XLOOKUP(B728,表3!B:B,表3!D:D,0)</f>
        <v>3570.2</v>
      </c>
      <c r="E728" s="139">
        <v>3570.2</v>
      </c>
      <c r="F728" s="139">
        <v>2754</v>
      </c>
      <c r="G728" s="231"/>
      <c r="H728" s="76">
        <f t="shared" si="24"/>
        <v>1</v>
      </c>
    </row>
    <row r="729" spans="1:8">
      <c r="A729" s="222">
        <f t="shared" si="23"/>
        <v>7</v>
      </c>
      <c r="B729" s="223">
        <v>2100799</v>
      </c>
      <c r="C729" s="138" t="s">
        <v>1085</v>
      </c>
      <c r="D729" s="227">
        <f>_xlfn.XLOOKUP(B729,表3!B:B,表3!D:D,0)</f>
        <v>0</v>
      </c>
      <c r="E729" s="139">
        <v>0</v>
      </c>
      <c r="F729" s="139">
        <v>192</v>
      </c>
      <c r="G729" s="231"/>
      <c r="H729" s="76">
        <f t="shared" si="24"/>
        <v>1</v>
      </c>
    </row>
    <row r="730" spans="1:8">
      <c r="A730" s="222">
        <f t="shared" si="23"/>
        <v>5</v>
      </c>
      <c r="B730" s="223">
        <v>21011</v>
      </c>
      <c r="C730" s="140" t="s">
        <v>1086</v>
      </c>
      <c r="D730" s="227">
        <f>_xlfn.XLOOKUP(B730,表3!B:B,表3!D:D,0)</f>
        <v>0</v>
      </c>
      <c r="E730" s="139">
        <f>SUM(E731:E734)</f>
        <v>0</v>
      </c>
      <c r="F730" s="139">
        <f>SUM(F731:F734)</f>
        <v>9001</v>
      </c>
      <c r="G730" s="231"/>
      <c r="H730" s="76">
        <f t="shared" si="24"/>
        <v>1</v>
      </c>
    </row>
    <row r="731" spans="1:8">
      <c r="A731" s="222">
        <f t="shared" si="23"/>
        <v>7</v>
      </c>
      <c r="B731" s="223">
        <v>2101101</v>
      </c>
      <c r="C731" s="138" t="s">
        <v>1087</v>
      </c>
      <c r="D731" s="227">
        <f>_xlfn.XLOOKUP(B731,表3!B:B,表3!D:D,0)</f>
        <v>0</v>
      </c>
      <c r="E731" s="139">
        <v>0</v>
      </c>
      <c r="F731" s="139">
        <v>3153</v>
      </c>
      <c r="G731" s="231"/>
      <c r="H731" s="76">
        <f t="shared" si="24"/>
        <v>1</v>
      </c>
    </row>
    <row r="732" spans="1:8">
      <c r="A732" s="222">
        <f t="shared" si="23"/>
        <v>7</v>
      </c>
      <c r="B732" s="223">
        <v>2101102</v>
      </c>
      <c r="C732" s="138" t="s">
        <v>1088</v>
      </c>
      <c r="D732" s="227">
        <f>_xlfn.XLOOKUP(B732,表3!B:B,表3!D:D,0)</f>
        <v>0</v>
      </c>
      <c r="E732" s="139">
        <v>0</v>
      </c>
      <c r="F732" s="139">
        <v>5848</v>
      </c>
      <c r="G732" s="231"/>
      <c r="H732" s="76">
        <f t="shared" si="24"/>
        <v>1</v>
      </c>
    </row>
    <row r="733" hidden="1" spans="1:8">
      <c r="A733" s="222">
        <f t="shared" si="23"/>
        <v>7</v>
      </c>
      <c r="B733" s="223">
        <v>2101103</v>
      </c>
      <c r="C733" s="138" t="s">
        <v>1089</v>
      </c>
      <c r="D733" s="227">
        <f>_xlfn.XLOOKUP(B733,表3!B:B,表3!D:D,0)</f>
        <v>0</v>
      </c>
      <c r="E733" s="139">
        <v>0</v>
      </c>
      <c r="F733" s="139">
        <v>0</v>
      </c>
      <c r="G733" s="231"/>
      <c r="H733" s="76">
        <f t="shared" si="24"/>
        <v>0</v>
      </c>
    </row>
    <row r="734" hidden="1" spans="1:8">
      <c r="A734" s="222">
        <f t="shared" si="23"/>
        <v>7</v>
      </c>
      <c r="B734" s="223">
        <v>2101199</v>
      </c>
      <c r="C734" s="138" t="s">
        <v>1090</v>
      </c>
      <c r="D734" s="227">
        <f>_xlfn.XLOOKUP(B734,表3!B:B,表3!D:D,0)</f>
        <v>0</v>
      </c>
      <c r="E734" s="139">
        <v>0</v>
      </c>
      <c r="F734" s="139">
        <v>0</v>
      </c>
      <c r="G734" s="231"/>
      <c r="H734" s="76">
        <f t="shared" si="24"/>
        <v>0</v>
      </c>
    </row>
    <row r="735" spans="1:8">
      <c r="A735" s="222">
        <f t="shared" si="23"/>
        <v>5</v>
      </c>
      <c r="B735" s="223">
        <v>21012</v>
      </c>
      <c r="C735" s="140" t="s">
        <v>1091</v>
      </c>
      <c r="D735" s="227">
        <f>_xlfn.XLOOKUP(B735,表3!B:B,表3!D:D,0)</f>
        <v>7610.8</v>
      </c>
      <c r="E735" s="139">
        <f>SUM(E736:E738)</f>
        <v>7610.8</v>
      </c>
      <c r="F735" s="139">
        <f>SUM(F736:F738)</f>
        <v>2907</v>
      </c>
      <c r="G735" s="231"/>
      <c r="H735" s="76">
        <f t="shared" si="24"/>
        <v>1</v>
      </c>
    </row>
    <row r="736" hidden="1" spans="1:8">
      <c r="A736" s="222">
        <f t="shared" si="23"/>
        <v>7</v>
      </c>
      <c r="B736" s="223">
        <v>2101201</v>
      </c>
      <c r="C736" s="138" t="s">
        <v>1092</v>
      </c>
      <c r="D736" s="227">
        <f>_xlfn.XLOOKUP(B736,表3!B:B,表3!D:D,0)</f>
        <v>0</v>
      </c>
      <c r="E736" s="139">
        <v>0</v>
      </c>
      <c r="F736" s="139">
        <v>0</v>
      </c>
      <c r="G736" s="231"/>
      <c r="H736" s="76">
        <f t="shared" si="24"/>
        <v>0</v>
      </c>
    </row>
    <row r="737" spans="1:8">
      <c r="A737" s="222">
        <f t="shared" si="23"/>
        <v>7</v>
      </c>
      <c r="B737" s="223">
        <v>2101202</v>
      </c>
      <c r="C737" s="138" t="s">
        <v>1093</v>
      </c>
      <c r="D737" s="227">
        <f>_xlfn.XLOOKUP(B737,表3!B:B,表3!D:D,0)</f>
        <v>3296.4</v>
      </c>
      <c r="E737" s="139">
        <v>3296.4</v>
      </c>
      <c r="F737" s="139">
        <v>2907</v>
      </c>
      <c r="G737" s="231"/>
      <c r="H737" s="76">
        <f t="shared" si="24"/>
        <v>1</v>
      </c>
    </row>
    <row r="738" spans="1:8">
      <c r="A738" s="222">
        <f t="shared" si="23"/>
        <v>7</v>
      </c>
      <c r="B738" s="223">
        <v>2101299</v>
      </c>
      <c r="C738" s="138" t="s">
        <v>1094</v>
      </c>
      <c r="D738" s="227">
        <f>_xlfn.XLOOKUP(B738,表3!B:B,表3!D:D,0)</f>
        <v>4314.4</v>
      </c>
      <c r="E738" s="139">
        <v>4314.4</v>
      </c>
      <c r="F738" s="139">
        <v>0</v>
      </c>
      <c r="G738" s="231"/>
      <c r="H738" s="76">
        <f t="shared" si="24"/>
        <v>1</v>
      </c>
    </row>
    <row r="739" spans="1:8">
      <c r="A739" s="222">
        <f t="shared" si="23"/>
        <v>5</v>
      </c>
      <c r="B739" s="223">
        <v>21013</v>
      </c>
      <c r="C739" s="140" t="s">
        <v>1095</v>
      </c>
      <c r="D739" s="227">
        <f>_xlfn.XLOOKUP(B739,表3!B:B,表3!D:D,0)</f>
        <v>3556</v>
      </c>
      <c r="E739" s="139">
        <f>SUM(E740:E742)</f>
        <v>3556</v>
      </c>
      <c r="F739" s="139">
        <f>SUM(F740:F742)</f>
        <v>5946</v>
      </c>
      <c r="G739" s="231"/>
      <c r="H739" s="76">
        <f t="shared" si="24"/>
        <v>1</v>
      </c>
    </row>
    <row r="740" spans="1:8">
      <c r="A740" s="222">
        <f t="shared" si="23"/>
        <v>7</v>
      </c>
      <c r="B740" s="223">
        <v>2101301</v>
      </c>
      <c r="C740" s="138" t="s">
        <v>1096</v>
      </c>
      <c r="D740" s="227">
        <f>_xlfn.XLOOKUP(B740,表3!B:B,表3!D:D,0)</f>
        <v>3556</v>
      </c>
      <c r="E740" s="139">
        <v>3556</v>
      </c>
      <c r="F740" s="139">
        <v>5909</v>
      </c>
      <c r="G740" s="231"/>
      <c r="H740" s="76">
        <f t="shared" si="24"/>
        <v>1</v>
      </c>
    </row>
    <row r="741" hidden="1" spans="1:8">
      <c r="A741" s="222">
        <f t="shared" si="23"/>
        <v>7</v>
      </c>
      <c r="B741" s="223">
        <v>2101302</v>
      </c>
      <c r="C741" s="138" t="s">
        <v>1097</v>
      </c>
      <c r="D741" s="227">
        <f>_xlfn.XLOOKUP(B741,表3!B:B,表3!D:D,0)</f>
        <v>0</v>
      </c>
      <c r="E741" s="139">
        <v>0</v>
      </c>
      <c r="F741" s="139">
        <v>0</v>
      </c>
      <c r="G741" s="231"/>
      <c r="H741" s="76">
        <f t="shared" si="24"/>
        <v>0</v>
      </c>
    </row>
    <row r="742" spans="1:8">
      <c r="A742" s="222">
        <f t="shared" si="23"/>
        <v>7</v>
      </c>
      <c r="B742" s="223">
        <v>2101399</v>
      </c>
      <c r="C742" s="138" t="s">
        <v>1098</v>
      </c>
      <c r="D742" s="227">
        <f>_xlfn.XLOOKUP(B742,表3!B:B,表3!D:D,0)</f>
        <v>0</v>
      </c>
      <c r="E742" s="139">
        <v>0</v>
      </c>
      <c r="F742" s="139">
        <v>37</v>
      </c>
      <c r="G742" s="231"/>
      <c r="H742" s="76">
        <f t="shared" si="24"/>
        <v>1</v>
      </c>
    </row>
    <row r="743" spans="1:8">
      <c r="A743" s="222">
        <f t="shared" si="23"/>
        <v>5</v>
      </c>
      <c r="B743" s="223">
        <v>21014</v>
      </c>
      <c r="C743" s="140" t="s">
        <v>1099</v>
      </c>
      <c r="D743" s="227">
        <f>_xlfn.XLOOKUP(B743,表3!B:B,表3!D:D,0)</f>
        <v>599</v>
      </c>
      <c r="E743" s="139">
        <f>SUM(E744:E745)</f>
        <v>599</v>
      </c>
      <c r="F743" s="139">
        <f>SUM(F744:F745)</f>
        <v>449</v>
      </c>
      <c r="G743" s="231"/>
      <c r="H743" s="76">
        <f t="shared" si="24"/>
        <v>1</v>
      </c>
    </row>
    <row r="744" spans="1:8">
      <c r="A744" s="222">
        <f t="shared" si="23"/>
        <v>7</v>
      </c>
      <c r="B744" s="223">
        <v>2101401</v>
      </c>
      <c r="C744" s="138" t="s">
        <v>1100</v>
      </c>
      <c r="D744" s="227">
        <f>_xlfn.XLOOKUP(B744,表3!B:B,表3!D:D,0)</f>
        <v>599</v>
      </c>
      <c r="E744" s="139">
        <v>599</v>
      </c>
      <c r="F744" s="139">
        <v>449</v>
      </c>
      <c r="G744" s="231"/>
      <c r="H744" s="76">
        <f t="shared" si="24"/>
        <v>1</v>
      </c>
    </row>
    <row r="745" hidden="1" spans="1:8">
      <c r="A745" s="222">
        <f t="shared" si="23"/>
        <v>7</v>
      </c>
      <c r="B745" s="223">
        <v>2101499</v>
      </c>
      <c r="C745" s="138" t="s">
        <v>1101</v>
      </c>
      <c r="D745" s="227">
        <f>_xlfn.XLOOKUP(B745,表3!B:B,表3!D:D,0)</f>
        <v>0</v>
      </c>
      <c r="E745" s="139">
        <v>0</v>
      </c>
      <c r="F745" s="139">
        <v>0</v>
      </c>
      <c r="G745" s="231"/>
      <c r="H745" s="76">
        <f t="shared" si="24"/>
        <v>0</v>
      </c>
    </row>
    <row r="746" spans="1:8">
      <c r="A746" s="222">
        <f t="shared" si="23"/>
        <v>5</v>
      </c>
      <c r="B746" s="223">
        <v>21015</v>
      </c>
      <c r="C746" s="140" t="s">
        <v>1102</v>
      </c>
      <c r="D746" s="227">
        <f>_xlfn.XLOOKUP(B746,表3!B:B,表3!D:D,0)</f>
        <v>1575.24</v>
      </c>
      <c r="E746" s="139">
        <f>SUM(E747:E754)</f>
        <v>1575.24</v>
      </c>
      <c r="F746" s="139">
        <f>SUM(F747:F754)</f>
        <v>1378</v>
      </c>
      <c r="G746" s="231"/>
      <c r="H746" s="76">
        <f t="shared" si="24"/>
        <v>1</v>
      </c>
    </row>
    <row r="747" spans="1:8">
      <c r="A747" s="222">
        <f t="shared" si="23"/>
        <v>7</v>
      </c>
      <c r="B747" s="223">
        <v>2101501</v>
      </c>
      <c r="C747" s="138" t="s">
        <v>579</v>
      </c>
      <c r="D747" s="227">
        <f>_xlfn.XLOOKUP(B747,表3!B:B,表3!D:D,0)</f>
        <v>1212.24</v>
      </c>
      <c r="E747" s="139">
        <v>1212.24</v>
      </c>
      <c r="F747" s="139">
        <v>840</v>
      </c>
      <c r="G747" s="231"/>
      <c r="H747" s="76">
        <f t="shared" si="24"/>
        <v>1</v>
      </c>
    </row>
    <row r="748" spans="1:8">
      <c r="A748" s="222">
        <f t="shared" si="23"/>
        <v>7</v>
      </c>
      <c r="B748" s="223">
        <v>2101502</v>
      </c>
      <c r="C748" s="138" t="s">
        <v>339</v>
      </c>
      <c r="D748" s="227">
        <f>_xlfn.XLOOKUP(B748,表3!B:B,表3!D:D,0)</f>
        <v>363</v>
      </c>
      <c r="E748" s="139">
        <v>363</v>
      </c>
      <c r="F748" s="139">
        <v>407</v>
      </c>
      <c r="G748" s="231"/>
      <c r="H748" s="76">
        <f t="shared" si="24"/>
        <v>1</v>
      </c>
    </row>
    <row r="749" hidden="1" spans="1:8">
      <c r="A749" s="222">
        <f t="shared" si="23"/>
        <v>7</v>
      </c>
      <c r="B749" s="223">
        <v>2101503</v>
      </c>
      <c r="C749" s="138" t="s">
        <v>580</v>
      </c>
      <c r="D749" s="227">
        <f>_xlfn.XLOOKUP(B749,表3!B:B,表3!D:D,0)</f>
        <v>0</v>
      </c>
      <c r="E749" s="139">
        <v>0</v>
      </c>
      <c r="F749" s="139">
        <v>0</v>
      </c>
      <c r="G749" s="231"/>
      <c r="H749" s="76">
        <f t="shared" si="24"/>
        <v>0</v>
      </c>
    </row>
    <row r="750" hidden="1" spans="1:8">
      <c r="A750" s="222">
        <f t="shared" si="23"/>
        <v>7</v>
      </c>
      <c r="B750" s="223">
        <v>2101504</v>
      </c>
      <c r="C750" s="138" t="s">
        <v>618</v>
      </c>
      <c r="D750" s="227">
        <f>_xlfn.XLOOKUP(B750,表3!B:B,表3!D:D,0)</f>
        <v>0</v>
      </c>
      <c r="E750" s="139">
        <v>0</v>
      </c>
      <c r="F750" s="139">
        <v>0</v>
      </c>
      <c r="G750" s="231"/>
      <c r="H750" s="76">
        <f t="shared" si="24"/>
        <v>0</v>
      </c>
    </row>
    <row r="751" hidden="1" spans="1:8">
      <c r="A751" s="222">
        <f t="shared" si="23"/>
        <v>7</v>
      </c>
      <c r="B751" s="223">
        <v>2101505</v>
      </c>
      <c r="C751" s="138" t="s">
        <v>1103</v>
      </c>
      <c r="D751" s="227">
        <f>_xlfn.XLOOKUP(B751,表3!B:B,表3!D:D,0)</f>
        <v>0</v>
      </c>
      <c r="E751" s="139">
        <v>0</v>
      </c>
      <c r="F751" s="139">
        <v>0</v>
      </c>
      <c r="G751" s="231"/>
      <c r="H751" s="76">
        <f t="shared" si="24"/>
        <v>0</v>
      </c>
    </row>
    <row r="752" hidden="1" spans="1:8">
      <c r="A752" s="222">
        <f t="shared" si="23"/>
        <v>7</v>
      </c>
      <c r="B752" s="223">
        <v>2101506</v>
      </c>
      <c r="C752" s="138" t="s">
        <v>1104</v>
      </c>
      <c r="D752" s="227">
        <f>_xlfn.XLOOKUP(B752,表3!B:B,表3!D:D,0)</f>
        <v>0</v>
      </c>
      <c r="E752" s="139">
        <v>0</v>
      </c>
      <c r="F752" s="139">
        <v>0</v>
      </c>
      <c r="G752" s="231"/>
      <c r="H752" s="76">
        <f t="shared" si="24"/>
        <v>0</v>
      </c>
    </row>
    <row r="753" hidden="1" spans="1:8">
      <c r="A753" s="222">
        <f t="shared" si="23"/>
        <v>7</v>
      </c>
      <c r="B753" s="223">
        <v>2101550</v>
      </c>
      <c r="C753" s="138" t="s">
        <v>587</v>
      </c>
      <c r="D753" s="227">
        <f>_xlfn.XLOOKUP(B753,表3!B:B,表3!D:D,0)</f>
        <v>0</v>
      </c>
      <c r="E753" s="139">
        <v>0</v>
      </c>
      <c r="F753" s="139">
        <v>0</v>
      </c>
      <c r="G753" s="231"/>
      <c r="H753" s="76">
        <f t="shared" si="24"/>
        <v>0</v>
      </c>
    </row>
    <row r="754" spans="1:8">
      <c r="A754" s="222">
        <f t="shared" si="23"/>
        <v>7</v>
      </c>
      <c r="B754" s="223">
        <v>2101599</v>
      </c>
      <c r="C754" s="138" t="s">
        <v>1105</v>
      </c>
      <c r="D754" s="227">
        <f>_xlfn.XLOOKUP(B754,表3!B:B,表3!D:D,0)</f>
        <v>0</v>
      </c>
      <c r="E754" s="139">
        <v>0</v>
      </c>
      <c r="F754" s="139">
        <v>131</v>
      </c>
      <c r="G754" s="231"/>
      <c r="H754" s="76">
        <f t="shared" si="24"/>
        <v>1</v>
      </c>
    </row>
    <row r="755" hidden="1" spans="1:8">
      <c r="A755" s="222">
        <f t="shared" si="23"/>
        <v>5</v>
      </c>
      <c r="B755" s="223">
        <v>21016</v>
      </c>
      <c r="C755" s="140" t="s">
        <v>1106</v>
      </c>
      <c r="D755" s="227">
        <f>_xlfn.XLOOKUP(B755,表3!B:B,表3!D:D,0)</f>
        <v>0</v>
      </c>
      <c r="E755" s="139">
        <f>E756</f>
        <v>0</v>
      </c>
      <c r="F755" s="139">
        <f>F756</f>
        <v>0</v>
      </c>
      <c r="G755" s="231"/>
      <c r="H755" s="76">
        <f t="shared" si="24"/>
        <v>0</v>
      </c>
    </row>
    <row r="756" hidden="1" spans="1:8">
      <c r="A756" s="222">
        <f t="shared" si="23"/>
        <v>7</v>
      </c>
      <c r="B756" s="223">
        <v>2101601</v>
      </c>
      <c r="C756" s="138" t="s">
        <v>1107</v>
      </c>
      <c r="D756" s="227">
        <f>_xlfn.XLOOKUP(B756,表3!B:B,表3!D:D,0)</f>
        <v>0</v>
      </c>
      <c r="E756" s="139">
        <v>0</v>
      </c>
      <c r="F756" s="139">
        <v>0</v>
      </c>
      <c r="G756" s="231"/>
      <c r="H756" s="76">
        <f t="shared" si="24"/>
        <v>0</v>
      </c>
    </row>
    <row r="757" spans="1:8">
      <c r="A757" s="222">
        <f t="shared" si="23"/>
        <v>5</v>
      </c>
      <c r="B757" s="223">
        <v>21017</v>
      </c>
      <c r="C757" s="140" t="s">
        <v>1108</v>
      </c>
      <c r="D757" s="227">
        <f>_xlfn.XLOOKUP(B757,表3!B:B,表3!D:D,0)</f>
        <v>0</v>
      </c>
      <c r="E757" s="139">
        <f>SUM(E758:E762)</f>
        <v>0</v>
      </c>
      <c r="F757" s="139">
        <f>SUM(F758:F762)</f>
        <v>15</v>
      </c>
      <c r="G757" s="231"/>
      <c r="H757" s="76">
        <f t="shared" si="24"/>
        <v>1</v>
      </c>
    </row>
    <row r="758" hidden="1" spans="1:8">
      <c r="A758" s="222">
        <f t="shared" si="23"/>
        <v>7</v>
      </c>
      <c r="B758" s="223">
        <v>2101701</v>
      </c>
      <c r="C758" s="138" t="s">
        <v>579</v>
      </c>
      <c r="D758" s="227">
        <f>_xlfn.XLOOKUP(B758,表3!B:B,表3!D:D,0)</f>
        <v>0</v>
      </c>
      <c r="E758" s="139">
        <v>0</v>
      </c>
      <c r="F758" s="139">
        <v>0</v>
      </c>
      <c r="G758" s="231"/>
      <c r="H758" s="76">
        <f t="shared" si="24"/>
        <v>0</v>
      </c>
    </row>
    <row r="759" hidden="1" spans="1:8">
      <c r="A759" s="222">
        <f t="shared" si="23"/>
        <v>7</v>
      </c>
      <c r="B759" s="223">
        <v>2101702</v>
      </c>
      <c r="C759" s="138" t="s">
        <v>339</v>
      </c>
      <c r="D759" s="227">
        <f>_xlfn.XLOOKUP(B759,表3!B:B,表3!D:D,0)</f>
        <v>0</v>
      </c>
      <c r="E759" s="139">
        <v>0</v>
      </c>
      <c r="F759" s="139">
        <v>0</v>
      </c>
      <c r="G759" s="231"/>
      <c r="H759" s="76">
        <f t="shared" si="24"/>
        <v>0</v>
      </c>
    </row>
    <row r="760" hidden="1" spans="1:8">
      <c r="A760" s="222">
        <f t="shared" si="23"/>
        <v>7</v>
      </c>
      <c r="B760" s="223">
        <v>2101703</v>
      </c>
      <c r="C760" s="138" t="s">
        <v>580</v>
      </c>
      <c r="D760" s="227">
        <f>_xlfn.XLOOKUP(B760,表3!B:B,表3!D:D,0)</f>
        <v>0</v>
      </c>
      <c r="E760" s="139">
        <v>0</v>
      </c>
      <c r="F760" s="139">
        <v>0</v>
      </c>
      <c r="G760" s="231"/>
      <c r="H760" s="76">
        <f t="shared" si="24"/>
        <v>0</v>
      </c>
    </row>
    <row r="761" spans="1:8">
      <c r="A761" s="222">
        <f t="shared" si="23"/>
        <v>7</v>
      </c>
      <c r="B761" s="223">
        <v>2101704</v>
      </c>
      <c r="C761" s="138" t="s">
        <v>1109</v>
      </c>
      <c r="D761" s="227">
        <f>_xlfn.XLOOKUP(B761,表3!B:B,表3!D:D,0)</f>
        <v>0</v>
      </c>
      <c r="E761" s="139">
        <v>0</v>
      </c>
      <c r="F761" s="139">
        <v>15</v>
      </c>
      <c r="G761" s="231"/>
      <c r="H761" s="76">
        <f t="shared" si="24"/>
        <v>1</v>
      </c>
    </row>
    <row r="762" hidden="1" spans="1:8">
      <c r="A762" s="222">
        <f t="shared" si="23"/>
        <v>7</v>
      </c>
      <c r="B762" s="223">
        <v>2101799</v>
      </c>
      <c r="C762" s="138" t="s">
        <v>1110</v>
      </c>
      <c r="D762" s="227">
        <f>_xlfn.XLOOKUP(B762,表3!B:B,表3!D:D,0)</f>
        <v>0</v>
      </c>
      <c r="E762" s="139">
        <v>0</v>
      </c>
      <c r="F762" s="139">
        <v>0</v>
      </c>
      <c r="G762" s="231"/>
      <c r="H762" s="76">
        <f t="shared" si="24"/>
        <v>0</v>
      </c>
    </row>
    <row r="763" hidden="1" spans="1:8">
      <c r="A763" s="222">
        <f t="shared" si="23"/>
        <v>5</v>
      </c>
      <c r="B763" s="223">
        <v>21018</v>
      </c>
      <c r="C763" s="140" t="s">
        <v>1111</v>
      </c>
      <c r="D763" s="227">
        <f>_xlfn.XLOOKUP(B763,表3!B:B,表3!D:D,0)</f>
        <v>0</v>
      </c>
      <c r="E763" s="139">
        <f>SUM(E764:E767)</f>
        <v>0</v>
      </c>
      <c r="F763" s="139">
        <f>SUM(F764:F767)</f>
        <v>0</v>
      </c>
      <c r="G763" s="231"/>
      <c r="H763" s="76">
        <f t="shared" si="24"/>
        <v>0</v>
      </c>
    </row>
    <row r="764" hidden="1" spans="1:8">
      <c r="A764" s="222">
        <f t="shared" si="23"/>
        <v>7</v>
      </c>
      <c r="B764" s="223">
        <v>2101801</v>
      </c>
      <c r="C764" s="138" t="s">
        <v>579</v>
      </c>
      <c r="D764" s="227">
        <f>_xlfn.XLOOKUP(B764,表3!B:B,表3!D:D,0)</f>
        <v>0</v>
      </c>
      <c r="E764" s="139">
        <v>0</v>
      </c>
      <c r="F764" s="139">
        <v>0</v>
      </c>
      <c r="G764" s="231"/>
      <c r="H764" s="76">
        <f t="shared" si="24"/>
        <v>0</v>
      </c>
    </row>
    <row r="765" hidden="1" spans="1:8">
      <c r="A765" s="222">
        <f t="shared" si="23"/>
        <v>7</v>
      </c>
      <c r="B765" s="223">
        <v>2101802</v>
      </c>
      <c r="C765" s="138" t="s">
        <v>339</v>
      </c>
      <c r="D765" s="227">
        <f>_xlfn.XLOOKUP(B765,表3!B:B,表3!D:D,0)</f>
        <v>0</v>
      </c>
      <c r="E765" s="139">
        <v>0</v>
      </c>
      <c r="F765" s="139">
        <v>0</v>
      </c>
      <c r="G765" s="231"/>
      <c r="H765" s="76">
        <f t="shared" si="24"/>
        <v>0</v>
      </c>
    </row>
    <row r="766" hidden="1" spans="1:8">
      <c r="A766" s="222">
        <f t="shared" si="23"/>
        <v>7</v>
      </c>
      <c r="B766" s="223">
        <v>2101803</v>
      </c>
      <c r="C766" s="138" t="s">
        <v>580</v>
      </c>
      <c r="D766" s="227">
        <f>_xlfn.XLOOKUP(B766,表3!B:B,表3!D:D,0)</f>
        <v>0</v>
      </c>
      <c r="E766" s="139">
        <v>0</v>
      </c>
      <c r="F766" s="139">
        <v>0</v>
      </c>
      <c r="G766" s="231"/>
      <c r="H766" s="76">
        <f t="shared" si="24"/>
        <v>0</v>
      </c>
    </row>
    <row r="767" hidden="1" spans="1:8">
      <c r="A767" s="222">
        <f t="shared" si="23"/>
        <v>7</v>
      </c>
      <c r="B767" s="223">
        <v>2101899</v>
      </c>
      <c r="C767" s="138" t="s">
        <v>1112</v>
      </c>
      <c r="D767" s="227">
        <f>_xlfn.XLOOKUP(B767,表3!B:B,表3!D:D,0)</f>
        <v>0</v>
      </c>
      <c r="E767" s="139">
        <v>0</v>
      </c>
      <c r="F767" s="139">
        <v>0</v>
      </c>
      <c r="G767" s="231"/>
      <c r="H767" s="76">
        <f t="shared" si="24"/>
        <v>0</v>
      </c>
    </row>
    <row r="768" spans="1:8">
      <c r="A768" s="222">
        <f t="shared" si="23"/>
        <v>5</v>
      </c>
      <c r="B768" s="223">
        <v>21099</v>
      </c>
      <c r="C768" s="140" t="s">
        <v>1113</v>
      </c>
      <c r="D768" s="227">
        <f>_xlfn.XLOOKUP(B768,表3!B:B,表3!D:D,0)</f>
        <v>2150</v>
      </c>
      <c r="E768" s="139">
        <f>E769</f>
        <v>2150</v>
      </c>
      <c r="F768" s="139">
        <f>F769</f>
        <v>3011</v>
      </c>
      <c r="G768" s="231"/>
      <c r="H768" s="76">
        <f t="shared" si="24"/>
        <v>1</v>
      </c>
    </row>
    <row r="769" spans="1:8">
      <c r="A769" s="222">
        <f t="shared" si="23"/>
        <v>7</v>
      </c>
      <c r="B769" s="223">
        <v>2109999</v>
      </c>
      <c r="C769" s="138" t="s">
        <v>1114</v>
      </c>
      <c r="D769" s="227">
        <f>_xlfn.XLOOKUP(B769,表3!B:B,表3!D:D,0)</f>
        <v>2150</v>
      </c>
      <c r="E769" s="139">
        <v>2150</v>
      </c>
      <c r="F769" s="139">
        <v>3011</v>
      </c>
      <c r="G769" s="231"/>
      <c r="H769" s="76">
        <f t="shared" si="24"/>
        <v>1</v>
      </c>
    </row>
    <row r="770" spans="1:8">
      <c r="A770" s="222">
        <f t="shared" si="23"/>
        <v>3</v>
      </c>
      <c r="B770" s="223">
        <v>211</v>
      </c>
      <c r="C770" s="140" t="s">
        <v>397</v>
      </c>
      <c r="D770" s="227">
        <f>_xlfn.XLOOKUP(B770,表3!B:B,表3!D:D,0)</f>
        <v>10821.37</v>
      </c>
      <c r="E770" s="139">
        <f>SUM(E771,E781,E785,E794,E801,E808,E811,E814,E816,E818,E824,E826,E828,E839)</f>
        <v>10821.37</v>
      </c>
      <c r="F770" s="139">
        <f>SUM(F771,F781,F785,F794,F801,F808,F811,F814,F816,F818,F824,F826,F828,F839)</f>
        <v>8294</v>
      </c>
      <c r="G770" s="231"/>
      <c r="H770" s="76">
        <f t="shared" si="24"/>
        <v>1</v>
      </c>
    </row>
    <row r="771" hidden="1" spans="1:8">
      <c r="A771" s="222">
        <f t="shared" si="23"/>
        <v>5</v>
      </c>
      <c r="B771" s="223">
        <v>21101</v>
      </c>
      <c r="C771" s="140" t="s">
        <v>1115</v>
      </c>
      <c r="D771" s="227">
        <f>_xlfn.XLOOKUP(B771,表3!B:B,表3!D:D,0)</f>
        <v>0</v>
      </c>
      <c r="E771" s="139">
        <f>SUM(E772:E780)</f>
        <v>0</v>
      </c>
      <c r="F771" s="139">
        <f>SUM(F772:F780)</f>
        <v>0</v>
      </c>
      <c r="G771" s="231"/>
      <c r="H771" s="76">
        <f t="shared" si="24"/>
        <v>0</v>
      </c>
    </row>
    <row r="772" hidden="1" spans="1:8">
      <c r="A772" s="222">
        <f t="shared" si="23"/>
        <v>7</v>
      </c>
      <c r="B772" s="223">
        <v>2110101</v>
      </c>
      <c r="C772" s="138" t="s">
        <v>579</v>
      </c>
      <c r="D772" s="227">
        <f>_xlfn.XLOOKUP(B772,表3!B:B,表3!D:D,0)</f>
        <v>0</v>
      </c>
      <c r="E772" s="139">
        <v>0</v>
      </c>
      <c r="F772" s="139">
        <v>0</v>
      </c>
      <c r="G772" s="231"/>
      <c r="H772" s="76">
        <f t="shared" si="24"/>
        <v>0</v>
      </c>
    </row>
    <row r="773" hidden="1" spans="1:8">
      <c r="A773" s="222">
        <f t="shared" ref="A773:A836" si="25">LEN(B773)</f>
        <v>7</v>
      </c>
      <c r="B773" s="223">
        <v>2110102</v>
      </c>
      <c r="C773" s="138" t="s">
        <v>339</v>
      </c>
      <c r="D773" s="227">
        <f>_xlfn.XLOOKUP(B773,表3!B:B,表3!D:D,0)</f>
        <v>0</v>
      </c>
      <c r="E773" s="139">
        <v>0</v>
      </c>
      <c r="F773" s="139">
        <v>0</v>
      </c>
      <c r="G773" s="231"/>
      <c r="H773" s="76">
        <f t="shared" si="24"/>
        <v>0</v>
      </c>
    </row>
    <row r="774" hidden="1" spans="1:8">
      <c r="A774" s="222">
        <f t="shared" si="25"/>
        <v>7</v>
      </c>
      <c r="B774" s="223">
        <v>2110103</v>
      </c>
      <c r="C774" s="138" t="s">
        <v>580</v>
      </c>
      <c r="D774" s="227">
        <f>_xlfn.XLOOKUP(B774,表3!B:B,表3!D:D,0)</f>
        <v>0</v>
      </c>
      <c r="E774" s="139">
        <v>0</v>
      </c>
      <c r="F774" s="139">
        <v>0</v>
      </c>
      <c r="G774" s="231"/>
      <c r="H774" s="76">
        <f t="shared" si="24"/>
        <v>0</v>
      </c>
    </row>
    <row r="775" hidden="1" spans="1:8">
      <c r="A775" s="222">
        <f t="shared" si="25"/>
        <v>7</v>
      </c>
      <c r="B775" s="223">
        <v>2110104</v>
      </c>
      <c r="C775" s="138" t="s">
        <v>1116</v>
      </c>
      <c r="D775" s="227">
        <f>_xlfn.XLOOKUP(B775,表3!B:B,表3!D:D,0)</f>
        <v>0</v>
      </c>
      <c r="E775" s="139">
        <v>0</v>
      </c>
      <c r="F775" s="139">
        <v>0</v>
      </c>
      <c r="G775" s="231"/>
      <c r="H775" s="76">
        <f t="shared" si="24"/>
        <v>0</v>
      </c>
    </row>
    <row r="776" hidden="1" spans="1:8">
      <c r="A776" s="222">
        <f t="shared" si="25"/>
        <v>7</v>
      </c>
      <c r="B776" s="223">
        <v>2110105</v>
      </c>
      <c r="C776" s="138" t="s">
        <v>1117</v>
      </c>
      <c r="D776" s="227">
        <f>_xlfn.XLOOKUP(B776,表3!B:B,表3!D:D,0)</f>
        <v>0</v>
      </c>
      <c r="E776" s="139">
        <v>0</v>
      </c>
      <c r="F776" s="139">
        <v>0</v>
      </c>
      <c r="G776" s="231"/>
      <c r="H776" s="76">
        <f t="shared" si="24"/>
        <v>0</v>
      </c>
    </row>
    <row r="777" hidden="1" spans="1:8">
      <c r="A777" s="222">
        <f t="shared" si="25"/>
        <v>7</v>
      </c>
      <c r="B777" s="223">
        <v>2110106</v>
      </c>
      <c r="C777" s="138" t="s">
        <v>1118</v>
      </c>
      <c r="D777" s="227">
        <f>_xlfn.XLOOKUP(B777,表3!B:B,表3!D:D,0)</f>
        <v>0</v>
      </c>
      <c r="E777" s="139">
        <v>0</v>
      </c>
      <c r="F777" s="139">
        <v>0</v>
      </c>
      <c r="G777" s="231"/>
      <c r="H777" s="76">
        <f t="shared" si="24"/>
        <v>0</v>
      </c>
    </row>
    <row r="778" hidden="1" spans="1:8">
      <c r="A778" s="222">
        <f t="shared" si="25"/>
        <v>7</v>
      </c>
      <c r="B778" s="223">
        <v>2110107</v>
      </c>
      <c r="C778" s="138" t="s">
        <v>1119</v>
      </c>
      <c r="D778" s="227">
        <f>_xlfn.XLOOKUP(B778,表3!B:B,表3!D:D,0)</f>
        <v>0</v>
      </c>
      <c r="E778" s="139">
        <v>0</v>
      </c>
      <c r="F778" s="139">
        <v>0</v>
      </c>
      <c r="G778" s="231"/>
      <c r="H778" s="76">
        <f t="shared" si="24"/>
        <v>0</v>
      </c>
    </row>
    <row r="779" hidden="1" spans="1:8">
      <c r="A779" s="222">
        <f t="shared" si="25"/>
        <v>7</v>
      </c>
      <c r="B779" s="223">
        <v>2110108</v>
      </c>
      <c r="C779" s="138" t="s">
        <v>1120</v>
      </c>
      <c r="D779" s="227">
        <f>_xlfn.XLOOKUP(B779,表3!B:B,表3!D:D,0)</f>
        <v>0</v>
      </c>
      <c r="E779" s="139">
        <v>0</v>
      </c>
      <c r="F779" s="139">
        <v>0</v>
      </c>
      <c r="G779" s="231"/>
      <c r="H779" s="76">
        <f t="shared" si="24"/>
        <v>0</v>
      </c>
    </row>
    <row r="780" hidden="1" spans="1:8">
      <c r="A780" s="222">
        <f t="shared" si="25"/>
        <v>7</v>
      </c>
      <c r="B780" s="223">
        <v>2110199</v>
      </c>
      <c r="C780" s="138" t="s">
        <v>1121</v>
      </c>
      <c r="D780" s="227">
        <f>_xlfn.XLOOKUP(B780,表3!B:B,表3!D:D,0)</f>
        <v>0</v>
      </c>
      <c r="E780" s="139">
        <v>0</v>
      </c>
      <c r="F780" s="139">
        <v>0</v>
      </c>
      <c r="G780" s="231"/>
      <c r="H780" s="76">
        <f t="shared" si="24"/>
        <v>0</v>
      </c>
    </row>
    <row r="781" hidden="1" spans="1:8">
      <c r="A781" s="222">
        <f t="shared" si="25"/>
        <v>5</v>
      </c>
      <c r="B781" s="223">
        <v>21102</v>
      </c>
      <c r="C781" s="140" t="s">
        <v>1122</v>
      </c>
      <c r="D781" s="227">
        <f>_xlfn.XLOOKUP(B781,表3!B:B,表3!D:D,0)</f>
        <v>0</v>
      </c>
      <c r="E781" s="139">
        <f>SUM(E782:E784)</f>
        <v>0</v>
      </c>
      <c r="F781" s="139">
        <f>SUM(F782:F784)</f>
        <v>0</v>
      </c>
      <c r="G781" s="231"/>
      <c r="H781" s="76">
        <f t="shared" ref="H781:H844" si="26">IF(AND(D781=0,E781=0,F781=0),0,1)</f>
        <v>0</v>
      </c>
    </row>
    <row r="782" hidden="1" spans="1:8">
      <c r="A782" s="222">
        <f t="shared" si="25"/>
        <v>7</v>
      </c>
      <c r="B782" s="223">
        <v>2110203</v>
      </c>
      <c r="C782" s="138" t="s">
        <v>1123</v>
      </c>
      <c r="D782" s="227">
        <f>_xlfn.XLOOKUP(B782,表3!B:B,表3!D:D,0)</f>
        <v>0</v>
      </c>
      <c r="E782" s="139">
        <v>0</v>
      </c>
      <c r="F782" s="139">
        <v>0</v>
      </c>
      <c r="G782" s="231"/>
      <c r="H782" s="76">
        <f t="shared" si="26"/>
        <v>0</v>
      </c>
    </row>
    <row r="783" hidden="1" spans="1:8">
      <c r="A783" s="222">
        <f t="shared" si="25"/>
        <v>7</v>
      </c>
      <c r="B783" s="223">
        <v>2110204</v>
      </c>
      <c r="C783" s="138" t="s">
        <v>1124</v>
      </c>
      <c r="D783" s="227">
        <f>_xlfn.XLOOKUP(B783,表3!B:B,表3!D:D,0)</f>
        <v>0</v>
      </c>
      <c r="E783" s="139">
        <v>0</v>
      </c>
      <c r="F783" s="139">
        <v>0</v>
      </c>
      <c r="G783" s="231"/>
      <c r="H783" s="76">
        <f t="shared" si="26"/>
        <v>0</v>
      </c>
    </row>
    <row r="784" hidden="1" spans="1:8">
      <c r="A784" s="222">
        <f t="shared" si="25"/>
        <v>7</v>
      </c>
      <c r="B784" s="223">
        <v>2110299</v>
      </c>
      <c r="C784" s="138" t="s">
        <v>1125</v>
      </c>
      <c r="D784" s="227">
        <f>_xlfn.XLOOKUP(B784,表3!B:B,表3!D:D,0)</f>
        <v>0</v>
      </c>
      <c r="E784" s="139">
        <v>0</v>
      </c>
      <c r="F784" s="139">
        <v>0</v>
      </c>
      <c r="G784" s="231"/>
      <c r="H784" s="76">
        <f t="shared" si="26"/>
        <v>0</v>
      </c>
    </row>
    <row r="785" spans="1:8">
      <c r="A785" s="222">
        <f t="shared" si="25"/>
        <v>5</v>
      </c>
      <c r="B785" s="223">
        <v>21103</v>
      </c>
      <c r="C785" s="140" t="s">
        <v>1126</v>
      </c>
      <c r="D785" s="227">
        <f>_xlfn.XLOOKUP(B785,表3!B:B,表3!D:D,0)</f>
        <v>10230</v>
      </c>
      <c r="E785" s="139">
        <f>SUM(E786:E793)</f>
        <v>10230</v>
      </c>
      <c r="F785" s="139">
        <f>SUM(F786:F793)</f>
        <v>7182</v>
      </c>
      <c r="G785" s="231"/>
      <c r="H785" s="76">
        <f t="shared" si="26"/>
        <v>1</v>
      </c>
    </row>
    <row r="786" spans="1:8">
      <c r="A786" s="222">
        <f t="shared" si="25"/>
        <v>7</v>
      </c>
      <c r="B786" s="223">
        <v>2110301</v>
      </c>
      <c r="C786" s="138" t="s">
        <v>1127</v>
      </c>
      <c r="D786" s="227">
        <f>_xlfn.XLOOKUP(B786,表3!B:B,表3!D:D,0)</f>
        <v>0</v>
      </c>
      <c r="E786" s="139">
        <v>0</v>
      </c>
      <c r="F786" s="139">
        <v>1000</v>
      </c>
      <c r="G786" s="231"/>
      <c r="H786" s="76">
        <f t="shared" si="26"/>
        <v>1</v>
      </c>
    </row>
    <row r="787" spans="1:8">
      <c r="A787" s="222">
        <f t="shared" si="25"/>
        <v>7</v>
      </c>
      <c r="B787" s="223">
        <v>2110302</v>
      </c>
      <c r="C787" s="138" t="s">
        <v>1128</v>
      </c>
      <c r="D787" s="227">
        <f>_xlfn.XLOOKUP(B787,表3!B:B,表3!D:D,0)</f>
        <v>2230</v>
      </c>
      <c r="E787" s="139">
        <v>2230</v>
      </c>
      <c r="F787" s="139">
        <v>5693</v>
      </c>
      <c r="G787" s="231"/>
      <c r="H787" s="76">
        <f t="shared" si="26"/>
        <v>1</v>
      </c>
    </row>
    <row r="788" hidden="1" spans="1:8">
      <c r="A788" s="222">
        <f t="shared" si="25"/>
        <v>7</v>
      </c>
      <c r="B788" s="223">
        <v>2110303</v>
      </c>
      <c r="C788" s="138" t="s">
        <v>1129</v>
      </c>
      <c r="D788" s="227">
        <f>_xlfn.XLOOKUP(B788,表3!B:B,表3!D:D,0)</f>
        <v>0</v>
      </c>
      <c r="E788" s="139">
        <v>0</v>
      </c>
      <c r="F788" s="139">
        <v>0</v>
      </c>
      <c r="G788" s="231"/>
      <c r="H788" s="76">
        <f t="shared" si="26"/>
        <v>0</v>
      </c>
    </row>
    <row r="789" spans="1:8">
      <c r="A789" s="222">
        <f t="shared" si="25"/>
        <v>7</v>
      </c>
      <c r="B789" s="223">
        <v>2110304</v>
      </c>
      <c r="C789" s="138" t="s">
        <v>1130</v>
      </c>
      <c r="D789" s="227">
        <f>_xlfn.XLOOKUP(B789,表3!B:B,表3!D:D,0)</f>
        <v>0</v>
      </c>
      <c r="E789" s="139">
        <v>0</v>
      </c>
      <c r="F789" s="139">
        <v>489</v>
      </c>
      <c r="G789" s="231"/>
      <c r="H789" s="76">
        <f t="shared" si="26"/>
        <v>1</v>
      </c>
    </row>
    <row r="790" hidden="1" spans="1:8">
      <c r="A790" s="222">
        <f t="shared" si="25"/>
        <v>7</v>
      </c>
      <c r="B790" s="223">
        <v>2110305</v>
      </c>
      <c r="C790" s="138" t="s">
        <v>1131</v>
      </c>
      <c r="D790" s="227">
        <f>_xlfn.XLOOKUP(B790,表3!B:B,表3!D:D,0)</f>
        <v>0</v>
      </c>
      <c r="E790" s="139">
        <v>0</v>
      </c>
      <c r="F790" s="139">
        <v>0</v>
      </c>
      <c r="G790" s="231"/>
      <c r="H790" s="76">
        <f t="shared" si="26"/>
        <v>0</v>
      </c>
    </row>
    <row r="791" hidden="1" spans="1:8">
      <c r="A791" s="222">
        <f t="shared" si="25"/>
        <v>7</v>
      </c>
      <c r="B791" s="223">
        <v>2110306</v>
      </c>
      <c r="C791" s="138" t="s">
        <v>1132</v>
      </c>
      <c r="D791" s="227">
        <f>_xlfn.XLOOKUP(B791,表3!B:B,表3!D:D,0)</f>
        <v>0</v>
      </c>
      <c r="E791" s="139">
        <v>0</v>
      </c>
      <c r="F791" s="139">
        <v>0</v>
      </c>
      <c r="G791" s="231"/>
      <c r="H791" s="76">
        <f t="shared" si="26"/>
        <v>0</v>
      </c>
    </row>
    <row r="792" hidden="1" spans="1:8">
      <c r="A792" s="222">
        <f t="shared" si="25"/>
        <v>7</v>
      </c>
      <c r="B792" s="223">
        <v>2110307</v>
      </c>
      <c r="C792" s="138" t="s">
        <v>1133</v>
      </c>
      <c r="D792" s="227">
        <f>_xlfn.XLOOKUP(B792,表3!B:B,表3!D:D,0)</f>
        <v>0</v>
      </c>
      <c r="E792" s="139">
        <v>0</v>
      </c>
      <c r="F792" s="139">
        <v>0</v>
      </c>
      <c r="G792" s="231"/>
      <c r="H792" s="76">
        <f t="shared" si="26"/>
        <v>0</v>
      </c>
    </row>
    <row r="793" spans="1:8">
      <c r="A793" s="222">
        <f t="shared" si="25"/>
        <v>7</v>
      </c>
      <c r="B793" s="223">
        <v>2110399</v>
      </c>
      <c r="C793" s="138" t="s">
        <v>1134</v>
      </c>
      <c r="D793" s="227">
        <f>_xlfn.XLOOKUP(B793,表3!B:B,表3!D:D,0)</f>
        <v>8000</v>
      </c>
      <c r="E793" s="139">
        <v>8000</v>
      </c>
      <c r="F793" s="139">
        <v>0</v>
      </c>
      <c r="G793" s="231"/>
      <c r="H793" s="76">
        <f t="shared" si="26"/>
        <v>1</v>
      </c>
    </row>
    <row r="794" spans="1:8">
      <c r="A794" s="222">
        <f t="shared" si="25"/>
        <v>5</v>
      </c>
      <c r="B794" s="223">
        <v>21104</v>
      </c>
      <c r="C794" s="140" t="s">
        <v>1135</v>
      </c>
      <c r="D794" s="227">
        <f>_xlfn.XLOOKUP(B794,表3!B:B,表3!D:D,0)</f>
        <v>535</v>
      </c>
      <c r="E794" s="139">
        <f>SUM(E795:E800)</f>
        <v>535</v>
      </c>
      <c r="F794" s="139">
        <f>SUM(F795:F800)</f>
        <v>999</v>
      </c>
      <c r="G794" s="231"/>
      <c r="H794" s="76">
        <f t="shared" si="26"/>
        <v>1</v>
      </c>
    </row>
    <row r="795" hidden="1" spans="1:8">
      <c r="A795" s="222">
        <f t="shared" si="25"/>
        <v>7</v>
      </c>
      <c r="B795" s="223">
        <v>2110401</v>
      </c>
      <c r="C795" s="138" t="s">
        <v>1136</v>
      </c>
      <c r="D795" s="227">
        <f>_xlfn.XLOOKUP(B795,表3!B:B,表3!D:D,0)</f>
        <v>0</v>
      </c>
      <c r="E795" s="139">
        <v>0</v>
      </c>
      <c r="F795" s="139">
        <v>0</v>
      </c>
      <c r="G795" s="231"/>
      <c r="H795" s="76">
        <f t="shared" si="26"/>
        <v>0</v>
      </c>
    </row>
    <row r="796" spans="1:8">
      <c r="A796" s="222">
        <f t="shared" si="25"/>
        <v>7</v>
      </c>
      <c r="B796" s="223">
        <v>2110402</v>
      </c>
      <c r="C796" s="138" t="s">
        <v>1137</v>
      </c>
      <c r="D796" s="227">
        <f>_xlfn.XLOOKUP(B796,表3!B:B,表3!D:D,0)</f>
        <v>480</v>
      </c>
      <c r="E796" s="139">
        <v>480</v>
      </c>
      <c r="F796" s="139">
        <v>30</v>
      </c>
      <c r="G796" s="231"/>
      <c r="H796" s="76">
        <f t="shared" si="26"/>
        <v>1</v>
      </c>
    </row>
    <row r="797" hidden="1" spans="1:8">
      <c r="A797" s="222">
        <f t="shared" si="25"/>
        <v>7</v>
      </c>
      <c r="B797" s="223">
        <v>2110404</v>
      </c>
      <c r="C797" s="138" t="s">
        <v>1138</v>
      </c>
      <c r="D797" s="227">
        <f>_xlfn.XLOOKUP(B797,表3!B:B,表3!D:D,0)</f>
        <v>0</v>
      </c>
      <c r="E797" s="139">
        <v>0</v>
      </c>
      <c r="F797" s="139">
        <v>0</v>
      </c>
      <c r="G797" s="231"/>
      <c r="H797" s="76">
        <f t="shared" si="26"/>
        <v>0</v>
      </c>
    </row>
    <row r="798" hidden="1" spans="1:8">
      <c r="A798" s="222">
        <f t="shared" si="25"/>
        <v>7</v>
      </c>
      <c r="B798" s="223">
        <v>2110405</v>
      </c>
      <c r="C798" s="138" t="s">
        <v>1139</v>
      </c>
      <c r="D798" s="227">
        <f>_xlfn.XLOOKUP(B798,表3!B:B,表3!D:D,0)</f>
        <v>0</v>
      </c>
      <c r="E798" s="139">
        <v>0</v>
      </c>
      <c r="F798" s="139">
        <v>0</v>
      </c>
      <c r="G798" s="231"/>
      <c r="H798" s="76">
        <f t="shared" si="26"/>
        <v>0</v>
      </c>
    </row>
    <row r="799" spans="1:8">
      <c r="A799" s="222">
        <f t="shared" si="25"/>
        <v>7</v>
      </c>
      <c r="B799" s="223">
        <v>2110406</v>
      </c>
      <c r="C799" s="138" t="s">
        <v>1140</v>
      </c>
      <c r="D799" s="227">
        <f>_xlfn.XLOOKUP(B799,表3!B:B,表3!D:D,0)</f>
        <v>0</v>
      </c>
      <c r="E799" s="139">
        <v>0</v>
      </c>
      <c r="F799" s="139">
        <v>8</v>
      </c>
      <c r="G799" s="231"/>
      <c r="H799" s="76">
        <f t="shared" si="26"/>
        <v>1</v>
      </c>
    </row>
    <row r="800" spans="1:8">
      <c r="A800" s="222">
        <f t="shared" si="25"/>
        <v>7</v>
      </c>
      <c r="B800" s="223">
        <v>2110499</v>
      </c>
      <c r="C800" s="138" t="s">
        <v>1141</v>
      </c>
      <c r="D800" s="227">
        <f>_xlfn.XLOOKUP(B800,表3!B:B,表3!D:D,0)</f>
        <v>55</v>
      </c>
      <c r="E800" s="139">
        <v>55</v>
      </c>
      <c r="F800" s="139">
        <v>961</v>
      </c>
      <c r="G800" s="231"/>
      <c r="H800" s="76">
        <f t="shared" si="26"/>
        <v>1</v>
      </c>
    </row>
    <row r="801" spans="1:8">
      <c r="A801" s="222">
        <f t="shared" si="25"/>
        <v>5</v>
      </c>
      <c r="B801" s="223">
        <v>21105</v>
      </c>
      <c r="C801" s="140" t="s">
        <v>1142</v>
      </c>
      <c r="D801" s="227">
        <f>_xlfn.XLOOKUP(B801,表3!B:B,表3!D:D,0)</f>
        <v>56.37</v>
      </c>
      <c r="E801" s="139">
        <f>SUM(E802:E807)</f>
        <v>56.37</v>
      </c>
      <c r="F801" s="139">
        <f>SUM(F802:F807)</f>
        <v>113</v>
      </c>
      <c r="G801" s="231"/>
      <c r="H801" s="76">
        <f t="shared" si="26"/>
        <v>1</v>
      </c>
    </row>
    <row r="802" spans="1:8">
      <c r="A802" s="222">
        <f t="shared" si="25"/>
        <v>7</v>
      </c>
      <c r="B802" s="223">
        <v>2110501</v>
      </c>
      <c r="C802" s="138" t="s">
        <v>1143</v>
      </c>
      <c r="D802" s="227">
        <f>_xlfn.XLOOKUP(B802,表3!B:B,表3!D:D,0)</f>
        <v>36.37</v>
      </c>
      <c r="E802" s="139">
        <v>36.37</v>
      </c>
      <c r="F802" s="139">
        <v>21</v>
      </c>
      <c r="G802" s="231"/>
      <c r="H802" s="76">
        <f t="shared" si="26"/>
        <v>1</v>
      </c>
    </row>
    <row r="803" hidden="1" spans="1:8">
      <c r="A803" s="222">
        <f t="shared" si="25"/>
        <v>7</v>
      </c>
      <c r="B803" s="223">
        <v>2110502</v>
      </c>
      <c r="C803" s="138" t="s">
        <v>1144</v>
      </c>
      <c r="D803" s="227">
        <f>_xlfn.XLOOKUP(B803,表3!B:B,表3!D:D,0)</f>
        <v>0</v>
      </c>
      <c r="E803" s="139">
        <v>0</v>
      </c>
      <c r="F803" s="139">
        <v>0</v>
      </c>
      <c r="G803" s="231"/>
      <c r="H803" s="76">
        <f t="shared" si="26"/>
        <v>0</v>
      </c>
    </row>
    <row r="804" hidden="1" spans="1:8">
      <c r="A804" s="222">
        <f t="shared" si="25"/>
        <v>7</v>
      </c>
      <c r="B804" s="223">
        <v>2110503</v>
      </c>
      <c r="C804" s="138" t="s">
        <v>1145</v>
      </c>
      <c r="D804" s="227">
        <f>_xlfn.XLOOKUP(B804,表3!B:B,表3!D:D,0)</f>
        <v>0</v>
      </c>
      <c r="E804" s="139">
        <v>0</v>
      </c>
      <c r="F804" s="139">
        <v>0</v>
      </c>
      <c r="G804" s="231"/>
      <c r="H804" s="76">
        <f t="shared" si="26"/>
        <v>0</v>
      </c>
    </row>
    <row r="805" hidden="1" spans="1:8">
      <c r="A805" s="222">
        <f t="shared" si="25"/>
        <v>7</v>
      </c>
      <c r="B805" s="223">
        <v>2110506</v>
      </c>
      <c r="C805" s="138" t="s">
        <v>1146</v>
      </c>
      <c r="D805" s="227">
        <f>_xlfn.XLOOKUP(B805,表3!B:B,表3!D:D,0)</f>
        <v>0</v>
      </c>
      <c r="E805" s="139">
        <v>0</v>
      </c>
      <c r="F805" s="139">
        <v>0</v>
      </c>
      <c r="G805" s="231"/>
      <c r="H805" s="76">
        <f t="shared" si="26"/>
        <v>0</v>
      </c>
    </row>
    <row r="806" spans="1:8">
      <c r="A806" s="222">
        <f t="shared" si="25"/>
        <v>7</v>
      </c>
      <c r="B806" s="223">
        <v>2110507</v>
      </c>
      <c r="C806" s="138" t="s">
        <v>1147</v>
      </c>
      <c r="D806" s="227">
        <f>_xlfn.XLOOKUP(B806,表3!B:B,表3!D:D,0)</f>
        <v>20</v>
      </c>
      <c r="E806" s="139">
        <v>20</v>
      </c>
      <c r="F806" s="139">
        <v>10</v>
      </c>
      <c r="G806" s="231"/>
      <c r="H806" s="76">
        <f t="shared" si="26"/>
        <v>1</v>
      </c>
    </row>
    <row r="807" spans="1:8">
      <c r="A807" s="222">
        <f t="shared" si="25"/>
        <v>7</v>
      </c>
      <c r="B807" s="223">
        <v>2110599</v>
      </c>
      <c r="C807" s="138" t="s">
        <v>1148</v>
      </c>
      <c r="D807" s="227">
        <f>_xlfn.XLOOKUP(B807,表3!B:B,表3!D:D,0)</f>
        <v>0</v>
      </c>
      <c r="E807" s="139">
        <v>0</v>
      </c>
      <c r="F807" s="139">
        <v>82</v>
      </c>
      <c r="G807" s="231"/>
      <c r="H807" s="76">
        <f t="shared" si="26"/>
        <v>1</v>
      </c>
    </row>
    <row r="808" hidden="1" spans="1:8">
      <c r="A808" s="222">
        <f t="shared" si="25"/>
        <v>5</v>
      </c>
      <c r="B808" s="223">
        <v>21107</v>
      </c>
      <c r="C808" s="140" t="s">
        <v>1149</v>
      </c>
      <c r="D808" s="227">
        <f>_xlfn.XLOOKUP(B808,表3!B:B,表3!D:D,0)</f>
        <v>0</v>
      </c>
      <c r="E808" s="139">
        <f>SUM(E809:E810)</f>
        <v>0</v>
      </c>
      <c r="F808" s="139">
        <f>SUM(F809:F810)</f>
        <v>0</v>
      </c>
      <c r="G808" s="231"/>
      <c r="H808" s="76">
        <f t="shared" si="26"/>
        <v>0</v>
      </c>
    </row>
    <row r="809" hidden="1" spans="1:8">
      <c r="A809" s="222">
        <f t="shared" si="25"/>
        <v>7</v>
      </c>
      <c r="B809" s="223">
        <v>2110704</v>
      </c>
      <c r="C809" s="138" t="s">
        <v>1150</v>
      </c>
      <c r="D809" s="227">
        <f>_xlfn.XLOOKUP(B809,表3!B:B,表3!D:D,0)</f>
        <v>0</v>
      </c>
      <c r="E809" s="139">
        <v>0</v>
      </c>
      <c r="F809" s="139">
        <v>0</v>
      </c>
      <c r="G809" s="231"/>
      <c r="H809" s="76">
        <f t="shared" si="26"/>
        <v>0</v>
      </c>
    </row>
    <row r="810" hidden="1" spans="1:8">
      <c r="A810" s="222">
        <f t="shared" si="25"/>
        <v>7</v>
      </c>
      <c r="B810" s="223">
        <v>2110799</v>
      </c>
      <c r="C810" s="138" t="s">
        <v>1151</v>
      </c>
      <c r="D810" s="227">
        <f>_xlfn.XLOOKUP(B810,表3!B:B,表3!D:D,0)</f>
        <v>0</v>
      </c>
      <c r="E810" s="139">
        <v>0</v>
      </c>
      <c r="F810" s="139">
        <v>0</v>
      </c>
      <c r="G810" s="231"/>
      <c r="H810" s="76">
        <f t="shared" si="26"/>
        <v>0</v>
      </c>
    </row>
    <row r="811" hidden="1" spans="1:8">
      <c r="A811" s="222">
        <f t="shared" si="25"/>
        <v>5</v>
      </c>
      <c r="B811" s="223">
        <v>21108</v>
      </c>
      <c r="C811" s="140" t="s">
        <v>1152</v>
      </c>
      <c r="D811" s="227">
        <f>_xlfn.XLOOKUP(B811,表3!B:B,表3!D:D,0)</f>
        <v>0</v>
      </c>
      <c r="E811" s="139">
        <f>SUM(E812:E813)</f>
        <v>0</v>
      </c>
      <c r="F811" s="139">
        <f>SUM(F812:F813)</f>
        <v>0</v>
      </c>
      <c r="G811" s="231"/>
      <c r="H811" s="76">
        <f t="shared" si="26"/>
        <v>0</v>
      </c>
    </row>
    <row r="812" hidden="1" spans="1:8">
      <c r="A812" s="222">
        <f t="shared" si="25"/>
        <v>7</v>
      </c>
      <c r="B812" s="223">
        <v>2110804</v>
      </c>
      <c r="C812" s="138" t="s">
        <v>1153</v>
      </c>
      <c r="D812" s="227">
        <f>_xlfn.XLOOKUP(B812,表3!B:B,表3!D:D,0)</f>
        <v>0</v>
      </c>
      <c r="E812" s="139">
        <v>0</v>
      </c>
      <c r="F812" s="139">
        <v>0</v>
      </c>
      <c r="G812" s="231"/>
      <c r="H812" s="76">
        <f t="shared" si="26"/>
        <v>0</v>
      </c>
    </row>
    <row r="813" hidden="1" spans="1:8">
      <c r="A813" s="222">
        <f t="shared" si="25"/>
        <v>7</v>
      </c>
      <c r="B813" s="223">
        <v>2110899</v>
      </c>
      <c r="C813" s="138" t="s">
        <v>1154</v>
      </c>
      <c r="D813" s="227">
        <f>_xlfn.XLOOKUP(B813,表3!B:B,表3!D:D,0)</f>
        <v>0</v>
      </c>
      <c r="E813" s="139">
        <v>0</v>
      </c>
      <c r="F813" s="139">
        <v>0</v>
      </c>
      <c r="G813" s="231"/>
      <c r="H813" s="76">
        <f t="shared" si="26"/>
        <v>0</v>
      </c>
    </row>
    <row r="814" hidden="1" spans="1:8">
      <c r="A814" s="222">
        <f t="shared" si="25"/>
        <v>5</v>
      </c>
      <c r="B814" s="223">
        <v>21109</v>
      </c>
      <c r="C814" s="140" t="s">
        <v>1155</v>
      </c>
      <c r="D814" s="227">
        <f>_xlfn.XLOOKUP(B814,表3!B:B,表3!D:D,0)</f>
        <v>0</v>
      </c>
      <c r="E814" s="139">
        <f>E815</f>
        <v>0</v>
      </c>
      <c r="F814" s="139">
        <f>F815</f>
        <v>0</v>
      </c>
      <c r="G814" s="231"/>
      <c r="H814" s="76">
        <f t="shared" si="26"/>
        <v>0</v>
      </c>
    </row>
    <row r="815" hidden="1" spans="1:8">
      <c r="A815" s="222">
        <f t="shared" si="25"/>
        <v>7</v>
      </c>
      <c r="B815" s="223">
        <v>2110901</v>
      </c>
      <c r="C815" s="138" t="s">
        <v>1156</v>
      </c>
      <c r="D815" s="227">
        <f>_xlfn.XLOOKUP(B815,表3!B:B,表3!D:D,0)</f>
        <v>0</v>
      </c>
      <c r="E815" s="139">
        <v>0</v>
      </c>
      <c r="F815" s="139">
        <v>0</v>
      </c>
      <c r="G815" s="231"/>
      <c r="H815" s="76">
        <f t="shared" si="26"/>
        <v>0</v>
      </c>
    </row>
    <row r="816" hidden="1" spans="1:8">
      <c r="A816" s="222">
        <f t="shared" si="25"/>
        <v>5</v>
      </c>
      <c r="B816" s="223">
        <v>21110</v>
      </c>
      <c r="C816" s="140" t="s">
        <v>1157</v>
      </c>
      <c r="D816" s="227">
        <f>_xlfn.XLOOKUP(B816,表3!B:B,表3!D:D,0)</f>
        <v>0</v>
      </c>
      <c r="E816" s="139">
        <f>E817</f>
        <v>0</v>
      </c>
      <c r="F816" s="139">
        <f>F817</f>
        <v>0</v>
      </c>
      <c r="G816" s="231"/>
      <c r="H816" s="76">
        <f t="shared" si="26"/>
        <v>0</v>
      </c>
    </row>
    <row r="817" hidden="1" spans="1:8">
      <c r="A817" s="222">
        <f t="shared" si="25"/>
        <v>7</v>
      </c>
      <c r="B817" s="223">
        <v>2111001</v>
      </c>
      <c r="C817" s="138" t="s">
        <v>1158</v>
      </c>
      <c r="D817" s="227">
        <f>_xlfn.XLOOKUP(B817,表3!B:B,表3!D:D,0)</f>
        <v>0</v>
      </c>
      <c r="E817" s="139">
        <v>0</v>
      </c>
      <c r="F817" s="139">
        <v>0</v>
      </c>
      <c r="G817" s="231"/>
      <c r="H817" s="76">
        <f t="shared" si="26"/>
        <v>0</v>
      </c>
    </row>
    <row r="818" hidden="1" spans="1:8">
      <c r="A818" s="222">
        <f t="shared" si="25"/>
        <v>5</v>
      </c>
      <c r="B818" s="223">
        <v>21111</v>
      </c>
      <c r="C818" s="140" t="s">
        <v>1159</v>
      </c>
      <c r="D818" s="227">
        <f>_xlfn.XLOOKUP(B818,表3!B:B,表3!D:D,0)</f>
        <v>0</v>
      </c>
      <c r="E818" s="139">
        <f>SUM(E819:E823)</f>
        <v>0</v>
      </c>
      <c r="F818" s="139">
        <f>SUM(F819:F823)</f>
        <v>0</v>
      </c>
      <c r="G818" s="231"/>
      <c r="H818" s="76">
        <f t="shared" si="26"/>
        <v>0</v>
      </c>
    </row>
    <row r="819" hidden="1" spans="1:8">
      <c r="A819" s="222">
        <f t="shared" si="25"/>
        <v>7</v>
      </c>
      <c r="B819" s="223">
        <v>2111101</v>
      </c>
      <c r="C819" s="138" t="s">
        <v>1160</v>
      </c>
      <c r="D819" s="227">
        <f>_xlfn.XLOOKUP(B819,表3!B:B,表3!D:D,0)</f>
        <v>0</v>
      </c>
      <c r="E819" s="139">
        <v>0</v>
      </c>
      <c r="F819" s="139">
        <v>0</v>
      </c>
      <c r="G819" s="231"/>
      <c r="H819" s="76">
        <f t="shared" si="26"/>
        <v>0</v>
      </c>
    </row>
    <row r="820" hidden="1" spans="1:8">
      <c r="A820" s="222">
        <f t="shared" si="25"/>
        <v>7</v>
      </c>
      <c r="B820" s="223">
        <v>2111102</v>
      </c>
      <c r="C820" s="138" t="s">
        <v>1161</v>
      </c>
      <c r="D820" s="227">
        <f>_xlfn.XLOOKUP(B820,表3!B:B,表3!D:D,0)</f>
        <v>0</v>
      </c>
      <c r="E820" s="139">
        <v>0</v>
      </c>
      <c r="F820" s="139">
        <v>0</v>
      </c>
      <c r="G820" s="231"/>
      <c r="H820" s="76">
        <f t="shared" si="26"/>
        <v>0</v>
      </c>
    </row>
    <row r="821" hidden="1" spans="1:8">
      <c r="A821" s="222">
        <f t="shared" si="25"/>
        <v>7</v>
      </c>
      <c r="B821" s="223">
        <v>2111103</v>
      </c>
      <c r="C821" s="138" t="s">
        <v>1162</v>
      </c>
      <c r="D821" s="227">
        <f>_xlfn.XLOOKUP(B821,表3!B:B,表3!D:D,0)</f>
        <v>0</v>
      </c>
      <c r="E821" s="139">
        <v>0</v>
      </c>
      <c r="F821" s="139">
        <v>0</v>
      </c>
      <c r="G821" s="231"/>
      <c r="H821" s="76">
        <f t="shared" si="26"/>
        <v>0</v>
      </c>
    </row>
    <row r="822" hidden="1" spans="1:8">
      <c r="A822" s="222">
        <f t="shared" si="25"/>
        <v>7</v>
      </c>
      <c r="B822" s="223">
        <v>2111104</v>
      </c>
      <c r="C822" s="138" t="s">
        <v>1163</v>
      </c>
      <c r="D822" s="227">
        <f>_xlfn.XLOOKUP(B822,表3!B:B,表3!D:D,0)</f>
        <v>0</v>
      </c>
      <c r="E822" s="139">
        <v>0</v>
      </c>
      <c r="F822" s="139">
        <v>0</v>
      </c>
      <c r="G822" s="231"/>
      <c r="H822" s="76">
        <f t="shared" si="26"/>
        <v>0</v>
      </c>
    </row>
    <row r="823" hidden="1" spans="1:8">
      <c r="A823" s="222">
        <f t="shared" si="25"/>
        <v>7</v>
      </c>
      <c r="B823" s="223">
        <v>2111199</v>
      </c>
      <c r="C823" s="138" t="s">
        <v>1164</v>
      </c>
      <c r="D823" s="227">
        <f>_xlfn.XLOOKUP(B823,表3!B:B,表3!D:D,0)</f>
        <v>0</v>
      </c>
      <c r="E823" s="139">
        <v>0</v>
      </c>
      <c r="F823" s="139">
        <v>0</v>
      </c>
      <c r="G823" s="231"/>
      <c r="H823" s="76">
        <f t="shared" si="26"/>
        <v>0</v>
      </c>
    </row>
    <row r="824" hidden="1" spans="1:8">
      <c r="A824" s="222">
        <f t="shared" si="25"/>
        <v>5</v>
      </c>
      <c r="B824" s="223">
        <v>21112</v>
      </c>
      <c r="C824" s="140" t="s">
        <v>1165</v>
      </c>
      <c r="D824" s="227">
        <f>_xlfn.XLOOKUP(B824,表3!B:B,表3!D:D,0)</f>
        <v>0</v>
      </c>
      <c r="E824" s="139">
        <f>E825</f>
        <v>0</v>
      </c>
      <c r="F824" s="139">
        <f>F825</f>
        <v>0</v>
      </c>
      <c r="G824" s="231"/>
      <c r="H824" s="76">
        <f t="shared" si="26"/>
        <v>0</v>
      </c>
    </row>
    <row r="825" hidden="1" spans="1:8">
      <c r="A825" s="222">
        <f t="shared" si="25"/>
        <v>7</v>
      </c>
      <c r="B825" s="223">
        <v>2111201</v>
      </c>
      <c r="C825" s="138" t="s">
        <v>1166</v>
      </c>
      <c r="D825" s="227">
        <f>_xlfn.XLOOKUP(B825,表3!B:B,表3!D:D,0)</f>
        <v>0</v>
      </c>
      <c r="E825" s="139">
        <v>0</v>
      </c>
      <c r="F825" s="139">
        <v>0</v>
      </c>
      <c r="G825" s="231"/>
      <c r="H825" s="76">
        <f t="shared" si="26"/>
        <v>0</v>
      </c>
    </row>
    <row r="826" hidden="1" spans="1:8">
      <c r="A826" s="222">
        <f t="shared" si="25"/>
        <v>5</v>
      </c>
      <c r="B826" s="223">
        <v>21113</v>
      </c>
      <c r="C826" s="140" t="s">
        <v>1167</v>
      </c>
      <c r="D826" s="227">
        <f>_xlfn.XLOOKUP(B826,表3!B:B,表3!D:D,0)</f>
        <v>0</v>
      </c>
      <c r="E826" s="139">
        <f>E827</f>
        <v>0</v>
      </c>
      <c r="F826" s="139">
        <f>F827</f>
        <v>0</v>
      </c>
      <c r="G826" s="231"/>
      <c r="H826" s="76">
        <f t="shared" si="26"/>
        <v>0</v>
      </c>
    </row>
    <row r="827" hidden="1" spans="1:8">
      <c r="A827" s="222">
        <f t="shared" si="25"/>
        <v>7</v>
      </c>
      <c r="B827" s="223">
        <v>2111301</v>
      </c>
      <c r="C827" s="138" t="s">
        <v>1168</v>
      </c>
      <c r="D827" s="227">
        <f>_xlfn.XLOOKUP(B827,表3!B:B,表3!D:D,0)</f>
        <v>0</v>
      </c>
      <c r="E827" s="139">
        <v>0</v>
      </c>
      <c r="F827" s="139">
        <v>0</v>
      </c>
      <c r="G827" s="231"/>
      <c r="H827" s="76">
        <f t="shared" si="26"/>
        <v>0</v>
      </c>
    </row>
    <row r="828" hidden="1" spans="1:8">
      <c r="A828" s="222">
        <f t="shared" si="25"/>
        <v>5</v>
      </c>
      <c r="B828" s="223">
        <v>21114</v>
      </c>
      <c r="C828" s="140" t="s">
        <v>1169</v>
      </c>
      <c r="D828" s="227">
        <f>_xlfn.XLOOKUP(B828,表3!B:B,表3!D:D,0)</f>
        <v>0</v>
      </c>
      <c r="E828" s="139">
        <f>SUM(E829:E838)</f>
        <v>0</v>
      </c>
      <c r="F828" s="139">
        <f>SUM(F829:F838)</f>
        <v>0</v>
      </c>
      <c r="G828" s="231"/>
      <c r="H828" s="76">
        <f t="shared" si="26"/>
        <v>0</v>
      </c>
    </row>
    <row r="829" hidden="1" spans="1:8">
      <c r="A829" s="222">
        <f t="shared" si="25"/>
        <v>7</v>
      </c>
      <c r="B829" s="223">
        <v>2111401</v>
      </c>
      <c r="C829" s="138" t="s">
        <v>579</v>
      </c>
      <c r="D829" s="227">
        <f>_xlfn.XLOOKUP(B829,表3!B:B,表3!D:D,0)</f>
        <v>0</v>
      </c>
      <c r="E829" s="139">
        <v>0</v>
      </c>
      <c r="F829" s="139">
        <v>0</v>
      </c>
      <c r="G829" s="231"/>
      <c r="H829" s="76">
        <f t="shared" si="26"/>
        <v>0</v>
      </c>
    </row>
    <row r="830" hidden="1" spans="1:8">
      <c r="A830" s="222">
        <f t="shared" si="25"/>
        <v>7</v>
      </c>
      <c r="B830" s="223">
        <v>2111402</v>
      </c>
      <c r="C830" s="138" t="s">
        <v>339</v>
      </c>
      <c r="D830" s="227">
        <f>_xlfn.XLOOKUP(B830,表3!B:B,表3!D:D,0)</f>
        <v>0</v>
      </c>
      <c r="E830" s="139">
        <v>0</v>
      </c>
      <c r="F830" s="139">
        <v>0</v>
      </c>
      <c r="G830" s="231"/>
      <c r="H830" s="76">
        <f t="shared" si="26"/>
        <v>0</v>
      </c>
    </row>
    <row r="831" hidden="1" spans="1:8">
      <c r="A831" s="222">
        <f t="shared" si="25"/>
        <v>7</v>
      </c>
      <c r="B831" s="223">
        <v>2111403</v>
      </c>
      <c r="C831" s="138" t="s">
        <v>580</v>
      </c>
      <c r="D831" s="227">
        <f>_xlfn.XLOOKUP(B831,表3!B:B,表3!D:D,0)</f>
        <v>0</v>
      </c>
      <c r="E831" s="139">
        <v>0</v>
      </c>
      <c r="F831" s="139">
        <v>0</v>
      </c>
      <c r="G831" s="231"/>
      <c r="H831" s="76">
        <f t="shared" si="26"/>
        <v>0</v>
      </c>
    </row>
    <row r="832" hidden="1" spans="1:8">
      <c r="A832" s="222">
        <f t="shared" si="25"/>
        <v>7</v>
      </c>
      <c r="B832" s="223">
        <v>2111406</v>
      </c>
      <c r="C832" s="138" t="s">
        <v>1170</v>
      </c>
      <c r="D832" s="227">
        <f>_xlfn.XLOOKUP(B832,表3!B:B,表3!D:D,0)</f>
        <v>0</v>
      </c>
      <c r="E832" s="139">
        <v>0</v>
      </c>
      <c r="F832" s="139">
        <v>0</v>
      </c>
      <c r="G832" s="231"/>
      <c r="H832" s="76">
        <f t="shared" si="26"/>
        <v>0</v>
      </c>
    </row>
    <row r="833" hidden="1" spans="1:8">
      <c r="A833" s="222">
        <f t="shared" si="25"/>
        <v>7</v>
      </c>
      <c r="B833" s="223">
        <v>2111407</v>
      </c>
      <c r="C833" s="138" t="s">
        <v>1171</v>
      </c>
      <c r="D833" s="227">
        <f>_xlfn.XLOOKUP(B833,表3!B:B,表3!D:D,0)</f>
        <v>0</v>
      </c>
      <c r="E833" s="139">
        <v>0</v>
      </c>
      <c r="F833" s="139">
        <v>0</v>
      </c>
      <c r="G833" s="231"/>
      <c r="H833" s="76">
        <f t="shared" si="26"/>
        <v>0</v>
      </c>
    </row>
    <row r="834" hidden="1" spans="1:8">
      <c r="A834" s="222">
        <f t="shared" si="25"/>
        <v>7</v>
      </c>
      <c r="B834" s="223">
        <v>2111408</v>
      </c>
      <c r="C834" s="138" t="s">
        <v>1172</v>
      </c>
      <c r="D834" s="227">
        <f>_xlfn.XLOOKUP(B834,表3!B:B,表3!D:D,0)</f>
        <v>0</v>
      </c>
      <c r="E834" s="139">
        <v>0</v>
      </c>
      <c r="F834" s="139">
        <v>0</v>
      </c>
      <c r="G834" s="231"/>
      <c r="H834" s="76">
        <f t="shared" si="26"/>
        <v>0</v>
      </c>
    </row>
    <row r="835" hidden="1" spans="1:8">
      <c r="A835" s="222">
        <f t="shared" si="25"/>
        <v>7</v>
      </c>
      <c r="B835" s="223">
        <v>2111411</v>
      </c>
      <c r="C835" s="138" t="s">
        <v>618</v>
      </c>
      <c r="D835" s="227">
        <f>_xlfn.XLOOKUP(B835,表3!B:B,表3!D:D,0)</f>
        <v>0</v>
      </c>
      <c r="E835" s="139">
        <v>0</v>
      </c>
      <c r="F835" s="139">
        <v>0</v>
      </c>
      <c r="G835" s="231"/>
      <c r="H835" s="76">
        <f t="shared" si="26"/>
        <v>0</v>
      </c>
    </row>
    <row r="836" hidden="1" spans="1:8">
      <c r="A836" s="222">
        <f t="shared" si="25"/>
        <v>7</v>
      </c>
      <c r="B836" s="223">
        <v>2111413</v>
      </c>
      <c r="C836" s="138" t="s">
        <v>1173</v>
      </c>
      <c r="D836" s="227">
        <f>_xlfn.XLOOKUP(B836,表3!B:B,表3!D:D,0)</f>
        <v>0</v>
      </c>
      <c r="E836" s="139">
        <v>0</v>
      </c>
      <c r="F836" s="139">
        <v>0</v>
      </c>
      <c r="G836" s="231"/>
      <c r="H836" s="76">
        <f t="shared" si="26"/>
        <v>0</v>
      </c>
    </row>
    <row r="837" hidden="1" spans="1:8">
      <c r="A837" s="222">
        <f t="shared" ref="A837:A900" si="27">LEN(B837)</f>
        <v>7</v>
      </c>
      <c r="B837" s="223">
        <v>2111450</v>
      </c>
      <c r="C837" s="138" t="s">
        <v>587</v>
      </c>
      <c r="D837" s="227">
        <f>_xlfn.XLOOKUP(B837,表3!B:B,表3!D:D,0)</f>
        <v>0</v>
      </c>
      <c r="E837" s="139">
        <v>0</v>
      </c>
      <c r="F837" s="139">
        <v>0</v>
      </c>
      <c r="G837" s="231"/>
      <c r="H837" s="76">
        <f t="shared" si="26"/>
        <v>0</v>
      </c>
    </row>
    <row r="838" hidden="1" spans="1:8">
      <c r="A838" s="222">
        <f t="shared" si="27"/>
        <v>7</v>
      </c>
      <c r="B838" s="223">
        <v>2111499</v>
      </c>
      <c r="C838" s="138" t="s">
        <v>1174</v>
      </c>
      <c r="D838" s="227">
        <f>_xlfn.XLOOKUP(B838,表3!B:B,表3!D:D,0)</f>
        <v>0</v>
      </c>
      <c r="E838" s="139">
        <v>0</v>
      </c>
      <c r="F838" s="139">
        <v>0</v>
      </c>
      <c r="G838" s="231"/>
      <c r="H838" s="76">
        <f t="shared" si="26"/>
        <v>0</v>
      </c>
    </row>
    <row r="839" hidden="1" spans="1:8">
      <c r="A839" s="222">
        <f t="shared" si="27"/>
        <v>5</v>
      </c>
      <c r="B839" s="223">
        <v>21199</v>
      </c>
      <c r="C839" s="140" t="s">
        <v>1175</v>
      </c>
      <c r="D839" s="227">
        <f>_xlfn.XLOOKUP(B839,表3!B:B,表3!D:D,0)</f>
        <v>0</v>
      </c>
      <c r="E839" s="139">
        <f>E840</f>
        <v>0</v>
      </c>
      <c r="F839" s="139">
        <f>F840</f>
        <v>0</v>
      </c>
      <c r="G839" s="231"/>
      <c r="H839" s="76">
        <f t="shared" si="26"/>
        <v>0</v>
      </c>
    </row>
    <row r="840" hidden="1" spans="1:8">
      <c r="A840" s="222">
        <f t="shared" si="27"/>
        <v>7</v>
      </c>
      <c r="B840" s="223">
        <v>2119999</v>
      </c>
      <c r="C840" s="138" t="s">
        <v>1176</v>
      </c>
      <c r="D840" s="227">
        <f>_xlfn.XLOOKUP(B840,表3!B:B,表3!D:D,0)</f>
        <v>0</v>
      </c>
      <c r="E840" s="139">
        <v>0</v>
      </c>
      <c r="F840" s="139">
        <v>0</v>
      </c>
      <c r="G840" s="231"/>
      <c r="H840" s="76">
        <f t="shared" si="26"/>
        <v>0</v>
      </c>
    </row>
    <row r="841" spans="1:8">
      <c r="A841" s="222">
        <f t="shared" si="27"/>
        <v>3</v>
      </c>
      <c r="B841" s="223">
        <v>212</v>
      </c>
      <c r="C841" s="140" t="s">
        <v>416</v>
      </c>
      <c r="D841" s="227">
        <f>_xlfn.XLOOKUP(B841,表3!B:B,表3!D:D,0)</f>
        <v>28926.09</v>
      </c>
      <c r="E841" s="139">
        <f>SUM(E842,E853,E855,E858,E860,E862)</f>
        <v>28926.09</v>
      </c>
      <c r="F841" s="139">
        <f>SUM(F842,F853,F855,F858,F860,F862)</f>
        <v>12060</v>
      </c>
      <c r="G841" s="231"/>
      <c r="H841" s="76">
        <f t="shared" si="26"/>
        <v>1</v>
      </c>
    </row>
    <row r="842" spans="1:8">
      <c r="A842" s="222">
        <f t="shared" si="27"/>
        <v>5</v>
      </c>
      <c r="B842" s="223">
        <v>21201</v>
      </c>
      <c r="C842" s="140" t="s">
        <v>1177</v>
      </c>
      <c r="D842" s="227">
        <f>_xlfn.XLOOKUP(B842,表3!B:B,表3!D:D,0)</f>
        <v>3045.75</v>
      </c>
      <c r="E842" s="139">
        <f>SUM(E843:E852)</f>
        <v>3045.75</v>
      </c>
      <c r="F842" s="139">
        <f>SUM(F843:F852)</f>
        <v>2715</v>
      </c>
      <c r="G842" s="231"/>
      <c r="H842" s="76">
        <f t="shared" si="26"/>
        <v>1</v>
      </c>
    </row>
    <row r="843" spans="1:8">
      <c r="A843" s="222">
        <f t="shared" si="27"/>
        <v>7</v>
      </c>
      <c r="B843" s="223">
        <v>2120101</v>
      </c>
      <c r="C843" s="138" t="s">
        <v>579</v>
      </c>
      <c r="D843" s="227">
        <f>_xlfn.XLOOKUP(B843,表3!B:B,表3!D:D,0)</f>
        <v>1612.75</v>
      </c>
      <c r="E843" s="139">
        <v>1612.75</v>
      </c>
      <c r="F843" s="139">
        <v>1784</v>
      </c>
      <c r="G843" s="231"/>
      <c r="H843" s="76">
        <f t="shared" si="26"/>
        <v>1</v>
      </c>
    </row>
    <row r="844" spans="1:8">
      <c r="A844" s="222">
        <f t="shared" si="27"/>
        <v>7</v>
      </c>
      <c r="B844" s="223">
        <v>2120102</v>
      </c>
      <c r="C844" s="138" t="s">
        <v>339</v>
      </c>
      <c r="D844" s="227">
        <f>_xlfn.XLOOKUP(B844,表3!B:B,表3!D:D,0)</f>
        <v>199</v>
      </c>
      <c r="E844" s="139">
        <v>199</v>
      </c>
      <c r="F844" s="139">
        <v>439</v>
      </c>
      <c r="G844" s="231"/>
      <c r="H844" s="76">
        <f t="shared" si="26"/>
        <v>1</v>
      </c>
    </row>
    <row r="845" hidden="1" spans="1:8">
      <c r="A845" s="222">
        <f t="shared" si="27"/>
        <v>7</v>
      </c>
      <c r="B845" s="223">
        <v>2120103</v>
      </c>
      <c r="C845" s="138" t="s">
        <v>580</v>
      </c>
      <c r="D845" s="227">
        <f>_xlfn.XLOOKUP(B845,表3!B:B,表3!D:D,0)</f>
        <v>0</v>
      </c>
      <c r="E845" s="139">
        <v>0</v>
      </c>
      <c r="F845" s="139">
        <v>0</v>
      </c>
      <c r="G845" s="231"/>
      <c r="H845" s="76">
        <f t="shared" ref="H845:H908" si="28">IF(AND(D845=0,E845=0,F845=0),0,1)</f>
        <v>0</v>
      </c>
    </row>
    <row r="846" hidden="1" spans="1:8">
      <c r="A846" s="222">
        <f t="shared" si="27"/>
        <v>7</v>
      </c>
      <c r="B846" s="223">
        <v>2120104</v>
      </c>
      <c r="C846" s="138" t="s">
        <v>1178</v>
      </c>
      <c r="D846" s="227">
        <f>_xlfn.XLOOKUP(B846,表3!B:B,表3!D:D,0)</f>
        <v>0</v>
      </c>
      <c r="E846" s="139">
        <v>0</v>
      </c>
      <c r="F846" s="139">
        <v>0</v>
      </c>
      <c r="G846" s="231"/>
      <c r="H846" s="76">
        <f t="shared" si="28"/>
        <v>0</v>
      </c>
    </row>
    <row r="847" hidden="1" spans="1:8">
      <c r="A847" s="222">
        <f t="shared" si="27"/>
        <v>7</v>
      </c>
      <c r="B847" s="223">
        <v>2120105</v>
      </c>
      <c r="C847" s="138" t="s">
        <v>1179</v>
      </c>
      <c r="D847" s="227">
        <f>_xlfn.XLOOKUP(B847,表3!B:B,表3!D:D,0)</f>
        <v>0</v>
      </c>
      <c r="E847" s="139">
        <v>0</v>
      </c>
      <c r="F847" s="139">
        <v>0</v>
      </c>
      <c r="G847" s="231"/>
      <c r="H847" s="76">
        <f t="shared" si="28"/>
        <v>0</v>
      </c>
    </row>
    <row r="848" hidden="1" spans="1:8">
      <c r="A848" s="222">
        <f t="shared" si="27"/>
        <v>7</v>
      </c>
      <c r="B848" s="223">
        <v>2120106</v>
      </c>
      <c r="C848" s="138" t="s">
        <v>1180</v>
      </c>
      <c r="D848" s="227">
        <f>_xlfn.XLOOKUP(B848,表3!B:B,表3!D:D,0)</f>
        <v>0</v>
      </c>
      <c r="E848" s="139">
        <v>0</v>
      </c>
      <c r="F848" s="139">
        <v>0</v>
      </c>
      <c r="G848" s="231"/>
      <c r="H848" s="76">
        <f t="shared" si="28"/>
        <v>0</v>
      </c>
    </row>
    <row r="849" hidden="1" spans="1:8">
      <c r="A849" s="222">
        <f t="shared" si="27"/>
        <v>7</v>
      </c>
      <c r="B849" s="223">
        <v>2120107</v>
      </c>
      <c r="C849" s="138" t="s">
        <v>1181</v>
      </c>
      <c r="D849" s="227">
        <f>_xlfn.XLOOKUP(B849,表3!B:B,表3!D:D,0)</f>
        <v>0</v>
      </c>
      <c r="E849" s="139">
        <v>0</v>
      </c>
      <c r="F849" s="139">
        <v>0</v>
      </c>
      <c r="G849" s="231"/>
      <c r="H849" s="76">
        <f t="shared" si="28"/>
        <v>0</v>
      </c>
    </row>
    <row r="850" hidden="1" spans="1:8">
      <c r="A850" s="222">
        <f t="shared" si="27"/>
        <v>7</v>
      </c>
      <c r="B850" s="223">
        <v>2120109</v>
      </c>
      <c r="C850" s="138" t="s">
        <v>1182</v>
      </c>
      <c r="D850" s="227">
        <f>_xlfn.XLOOKUP(B850,表3!B:B,表3!D:D,0)</f>
        <v>0</v>
      </c>
      <c r="E850" s="139">
        <v>0</v>
      </c>
      <c r="F850" s="139">
        <v>0</v>
      </c>
      <c r="G850" s="231"/>
      <c r="H850" s="76">
        <f t="shared" si="28"/>
        <v>0</v>
      </c>
    </row>
    <row r="851" hidden="1" spans="1:8">
      <c r="A851" s="222">
        <f t="shared" si="27"/>
        <v>7</v>
      </c>
      <c r="B851" s="223">
        <v>2120110</v>
      </c>
      <c r="C851" s="138" t="s">
        <v>1183</v>
      </c>
      <c r="D851" s="227">
        <f>_xlfn.XLOOKUP(B851,表3!B:B,表3!D:D,0)</f>
        <v>0</v>
      </c>
      <c r="E851" s="139">
        <v>0</v>
      </c>
      <c r="F851" s="139">
        <v>0</v>
      </c>
      <c r="G851" s="231"/>
      <c r="H851" s="76">
        <f t="shared" si="28"/>
        <v>0</v>
      </c>
    </row>
    <row r="852" spans="1:8">
      <c r="A852" s="222">
        <f t="shared" si="27"/>
        <v>7</v>
      </c>
      <c r="B852" s="223">
        <v>2120199</v>
      </c>
      <c r="C852" s="138" t="s">
        <v>1184</v>
      </c>
      <c r="D852" s="227">
        <f>_xlfn.XLOOKUP(B852,表3!B:B,表3!D:D,0)</f>
        <v>1234</v>
      </c>
      <c r="E852" s="139">
        <v>1234</v>
      </c>
      <c r="F852" s="139">
        <v>492</v>
      </c>
      <c r="G852" s="231"/>
      <c r="H852" s="76">
        <f t="shared" si="28"/>
        <v>1</v>
      </c>
    </row>
    <row r="853" spans="1:8">
      <c r="A853" s="222">
        <f t="shared" si="27"/>
        <v>5</v>
      </c>
      <c r="B853" s="223">
        <v>21202</v>
      </c>
      <c r="C853" s="140" t="s">
        <v>1185</v>
      </c>
      <c r="D853" s="227">
        <f>_xlfn.XLOOKUP(B853,表3!B:B,表3!D:D,0)</f>
        <v>17631.75</v>
      </c>
      <c r="E853" s="139">
        <f>E854</f>
        <v>17631.75</v>
      </c>
      <c r="F853" s="139">
        <f>F854</f>
        <v>2518</v>
      </c>
      <c r="G853" s="231"/>
      <c r="H853" s="76">
        <f t="shared" si="28"/>
        <v>1</v>
      </c>
    </row>
    <row r="854" spans="1:8">
      <c r="A854" s="222">
        <f t="shared" si="27"/>
        <v>7</v>
      </c>
      <c r="B854" s="223">
        <v>2120201</v>
      </c>
      <c r="C854" s="138" t="s">
        <v>1186</v>
      </c>
      <c r="D854" s="227">
        <f>_xlfn.XLOOKUP(B854,表3!B:B,表3!D:D,0)</f>
        <v>17631.75</v>
      </c>
      <c r="E854" s="139">
        <v>17631.75</v>
      </c>
      <c r="F854" s="139">
        <v>2518</v>
      </c>
      <c r="G854" s="231"/>
      <c r="H854" s="76">
        <f t="shared" si="28"/>
        <v>1</v>
      </c>
    </row>
    <row r="855" spans="1:8">
      <c r="A855" s="222">
        <f t="shared" si="27"/>
        <v>5</v>
      </c>
      <c r="B855" s="223">
        <v>21203</v>
      </c>
      <c r="C855" s="140" t="s">
        <v>1187</v>
      </c>
      <c r="D855" s="227">
        <f>_xlfn.XLOOKUP(B855,表3!B:B,表3!D:D,0)</f>
        <v>1975.94</v>
      </c>
      <c r="E855" s="139">
        <f>SUM(E856:E857)</f>
        <v>1975.94</v>
      </c>
      <c r="F855" s="139">
        <f>SUM(F856:F857)</f>
        <v>70</v>
      </c>
      <c r="G855" s="231"/>
      <c r="H855" s="76">
        <f t="shared" si="28"/>
        <v>1</v>
      </c>
    </row>
    <row r="856" hidden="1" spans="1:8">
      <c r="A856" s="222">
        <f t="shared" si="27"/>
        <v>7</v>
      </c>
      <c r="B856" s="223">
        <v>2120303</v>
      </c>
      <c r="C856" s="138" t="s">
        <v>1188</v>
      </c>
      <c r="D856" s="227">
        <f>_xlfn.XLOOKUP(B856,表3!B:B,表3!D:D,0)</f>
        <v>0</v>
      </c>
      <c r="E856" s="139">
        <v>0</v>
      </c>
      <c r="F856" s="139">
        <v>0</v>
      </c>
      <c r="G856" s="231"/>
      <c r="H856" s="76">
        <f t="shared" si="28"/>
        <v>0</v>
      </c>
    </row>
    <row r="857" spans="1:8">
      <c r="A857" s="222">
        <f t="shared" si="27"/>
        <v>7</v>
      </c>
      <c r="B857" s="223">
        <v>2120399</v>
      </c>
      <c r="C857" s="138" t="s">
        <v>1189</v>
      </c>
      <c r="D857" s="227">
        <f>_xlfn.XLOOKUP(B857,表3!B:B,表3!D:D,0)</f>
        <v>1975.94</v>
      </c>
      <c r="E857" s="139">
        <v>1975.94</v>
      </c>
      <c r="F857" s="139">
        <v>70</v>
      </c>
      <c r="G857" s="231"/>
      <c r="H857" s="76">
        <f t="shared" si="28"/>
        <v>1</v>
      </c>
    </row>
    <row r="858" spans="1:8">
      <c r="A858" s="222">
        <f t="shared" si="27"/>
        <v>5</v>
      </c>
      <c r="B858" s="223">
        <v>21205</v>
      </c>
      <c r="C858" s="140" t="s">
        <v>1190</v>
      </c>
      <c r="D858" s="227">
        <f>_xlfn.XLOOKUP(B858,表3!B:B,表3!D:D,0)</f>
        <v>6204.84</v>
      </c>
      <c r="E858" s="139">
        <f>E859</f>
        <v>6204.84</v>
      </c>
      <c r="F858" s="139">
        <f t="shared" ref="F858:F862" si="29">F859</f>
        <v>6325</v>
      </c>
      <c r="G858" s="231"/>
      <c r="H858" s="76">
        <f t="shared" si="28"/>
        <v>1</v>
      </c>
    </row>
    <row r="859" spans="1:8">
      <c r="A859" s="222">
        <f t="shared" si="27"/>
        <v>7</v>
      </c>
      <c r="B859" s="223">
        <v>2120501</v>
      </c>
      <c r="C859" s="138" t="s">
        <v>1191</v>
      </c>
      <c r="D859" s="227">
        <f>_xlfn.XLOOKUP(B859,表3!B:B,表3!D:D,0)</f>
        <v>6204.84</v>
      </c>
      <c r="E859" s="139">
        <v>6204.84</v>
      </c>
      <c r="F859" s="139">
        <v>6325</v>
      </c>
      <c r="G859" s="231"/>
      <c r="H859" s="76">
        <f t="shared" si="28"/>
        <v>1</v>
      </c>
    </row>
    <row r="860" spans="1:8">
      <c r="A860" s="222">
        <f t="shared" si="27"/>
        <v>5</v>
      </c>
      <c r="B860" s="223">
        <v>21206</v>
      </c>
      <c r="C860" s="140" t="s">
        <v>1192</v>
      </c>
      <c r="D860" s="227">
        <f>_xlfn.XLOOKUP(B860,表3!B:B,表3!D:D,0)</f>
        <v>0</v>
      </c>
      <c r="E860" s="139">
        <f>E861</f>
        <v>0</v>
      </c>
      <c r="F860" s="139">
        <f t="shared" si="29"/>
        <v>100</v>
      </c>
      <c r="G860" s="231"/>
      <c r="H860" s="76">
        <f t="shared" si="28"/>
        <v>1</v>
      </c>
    </row>
    <row r="861" spans="1:8">
      <c r="A861" s="222">
        <f t="shared" si="27"/>
        <v>7</v>
      </c>
      <c r="B861" s="223">
        <v>2120601</v>
      </c>
      <c r="C861" s="138" t="s">
        <v>1193</v>
      </c>
      <c r="D861" s="227">
        <f>_xlfn.XLOOKUP(B861,表3!B:B,表3!D:D,0)</f>
        <v>0</v>
      </c>
      <c r="E861" s="139">
        <v>0</v>
      </c>
      <c r="F861" s="139">
        <v>100</v>
      </c>
      <c r="G861" s="231"/>
      <c r="H861" s="76">
        <f t="shared" si="28"/>
        <v>1</v>
      </c>
    </row>
    <row r="862" spans="1:8">
      <c r="A862" s="222">
        <f t="shared" si="27"/>
        <v>5</v>
      </c>
      <c r="B862" s="223">
        <v>21299</v>
      </c>
      <c r="C862" s="140" t="s">
        <v>1194</v>
      </c>
      <c r="D862" s="227">
        <f>_xlfn.XLOOKUP(B862,表3!B:B,表3!D:D,0)</f>
        <v>67.81</v>
      </c>
      <c r="E862" s="139">
        <f>E863</f>
        <v>67.81</v>
      </c>
      <c r="F862" s="139">
        <f t="shared" si="29"/>
        <v>332</v>
      </c>
      <c r="G862" s="231"/>
      <c r="H862" s="76">
        <f t="shared" si="28"/>
        <v>1</v>
      </c>
    </row>
    <row r="863" spans="1:8">
      <c r="A863" s="222">
        <f t="shared" si="27"/>
        <v>7</v>
      </c>
      <c r="B863" s="223">
        <v>2129999</v>
      </c>
      <c r="C863" s="138" t="s">
        <v>1195</v>
      </c>
      <c r="D863" s="227">
        <f>_xlfn.XLOOKUP(B863,表3!B:B,表3!D:D,0)</f>
        <v>67.81</v>
      </c>
      <c r="E863" s="139">
        <v>67.81</v>
      </c>
      <c r="F863" s="139">
        <v>332</v>
      </c>
      <c r="G863" s="231"/>
      <c r="H863" s="76">
        <f t="shared" si="28"/>
        <v>1</v>
      </c>
    </row>
    <row r="864" spans="1:8">
      <c r="A864" s="222">
        <f t="shared" si="27"/>
        <v>3</v>
      </c>
      <c r="B864" s="223">
        <v>213</v>
      </c>
      <c r="C864" s="140" t="s">
        <v>430</v>
      </c>
      <c r="D864" s="227">
        <f>_xlfn.XLOOKUP(B864,表3!B:B,表3!D:D,0)</f>
        <v>104539.147</v>
      </c>
      <c r="E864" s="139">
        <f>SUM(E865,E891,E914,E942,E953,E960,E966,E969)</f>
        <v>104539.147</v>
      </c>
      <c r="F864" s="139">
        <f>SUM(F865,F891,F914,F942,F953,F960,F966,F969)</f>
        <v>115030</v>
      </c>
      <c r="G864" s="231"/>
      <c r="H864" s="76">
        <f t="shared" si="28"/>
        <v>1</v>
      </c>
    </row>
    <row r="865" spans="1:8">
      <c r="A865" s="222">
        <f t="shared" si="27"/>
        <v>5</v>
      </c>
      <c r="B865" s="223">
        <v>21301</v>
      </c>
      <c r="C865" s="140" t="s">
        <v>1196</v>
      </c>
      <c r="D865" s="227">
        <f>_xlfn.XLOOKUP(B865,表3!B:B,表3!D:D,0)</f>
        <v>24202.46</v>
      </c>
      <c r="E865" s="139">
        <f>SUM(E866:E890)</f>
        <v>24202.46</v>
      </c>
      <c r="F865" s="139">
        <f>SUM(F866:F890)</f>
        <v>51316</v>
      </c>
      <c r="G865" s="231"/>
      <c r="H865" s="76">
        <f t="shared" si="28"/>
        <v>1</v>
      </c>
    </row>
    <row r="866" spans="1:8">
      <c r="A866" s="222">
        <f t="shared" si="27"/>
        <v>7</v>
      </c>
      <c r="B866" s="223">
        <v>2130101</v>
      </c>
      <c r="C866" s="138" t="s">
        <v>579</v>
      </c>
      <c r="D866" s="227">
        <f>_xlfn.XLOOKUP(B866,表3!B:B,表3!D:D,0)</f>
        <v>4787.46</v>
      </c>
      <c r="E866" s="139">
        <v>4787.46</v>
      </c>
      <c r="F866" s="139">
        <v>4132</v>
      </c>
      <c r="G866" s="231"/>
      <c r="H866" s="76">
        <f t="shared" si="28"/>
        <v>1</v>
      </c>
    </row>
    <row r="867" spans="1:8">
      <c r="A867" s="222">
        <f t="shared" si="27"/>
        <v>7</v>
      </c>
      <c r="B867" s="223">
        <v>2130102</v>
      </c>
      <c r="C867" s="138" t="s">
        <v>339</v>
      </c>
      <c r="D867" s="227">
        <f>_xlfn.XLOOKUP(B867,表3!B:B,表3!D:D,0)</f>
        <v>265.2</v>
      </c>
      <c r="E867" s="139">
        <v>265.2</v>
      </c>
      <c r="F867" s="139">
        <v>331</v>
      </c>
      <c r="G867" s="231"/>
      <c r="H867" s="76">
        <f t="shared" si="28"/>
        <v>1</v>
      </c>
    </row>
    <row r="868" spans="1:8">
      <c r="A868" s="222">
        <f t="shared" si="27"/>
        <v>7</v>
      </c>
      <c r="B868" s="223">
        <v>2130103</v>
      </c>
      <c r="C868" s="138" t="s">
        <v>580</v>
      </c>
      <c r="D868" s="227">
        <f>_xlfn.XLOOKUP(B868,表3!B:B,表3!D:D,0)</f>
        <v>0</v>
      </c>
      <c r="E868" s="139">
        <v>0</v>
      </c>
      <c r="F868" s="139">
        <v>6</v>
      </c>
      <c r="G868" s="231"/>
      <c r="H868" s="76">
        <f t="shared" si="28"/>
        <v>1</v>
      </c>
    </row>
    <row r="869" spans="1:8">
      <c r="A869" s="222">
        <f t="shared" si="27"/>
        <v>7</v>
      </c>
      <c r="B869" s="223">
        <v>2130104</v>
      </c>
      <c r="C869" s="138" t="s">
        <v>587</v>
      </c>
      <c r="D869" s="227">
        <f>_xlfn.XLOOKUP(B869,表3!B:B,表3!D:D,0)</f>
        <v>0</v>
      </c>
      <c r="E869" s="139">
        <v>0</v>
      </c>
      <c r="F869" s="139">
        <v>43</v>
      </c>
      <c r="G869" s="231"/>
      <c r="H869" s="76">
        <f t="shared" si="28"/>
        <v>1</v>
      </c>
    </row>
    <row r="870" spans="1:8">
      <c r="A870" s="222">
        <f t="shared" si="27"/>
        <v>7</v>
      </c>
      <c r="B870" s="223">
        <v>2130105</v>
      </c>
      <c r="C870" s="138" t="s">
        <v>1197</v>
      </c>
      <c r="D870" s="227">
        <f>_xlfn.XLOOKUP(B870,表3!B:B,表3!D:D,0)</f>
        <v>0</v>
      </c>
      <c r="E870" s="139">
        <v>0</v>
      </c>
      <c r="F870" s="139">
        <v>409</v>
      </c>
      <c r="G870" s="231"/>
      <c r="H870" s="76">
        <f t="shared" si="28"/>
        <v>1</v>
      </c>
    </row>
    <row r="871" spans="1:8">
      <c r="A871" s="222">
        <f t="shared" si="27"/>
        <v>7</v>
      </c>
      <c r="B871" s="223">
        <v>2130106</v>
      </c>
      <c r="C871" s="138" t="s">
        <v>1198</v>
      </c>
      <c r="D871" s="227">
        <f>_xlfn.XLOOKUP(B871,表3!B:B,表3!D:D,0)</f>
        <v>0</v>
      </c>
      <c r="E871" s="139">
        <v>0</v>
      </c>
      <c r="F871" s="139">
        <v>486</v>
      </c>
      <c r="G871" s="231"/>
      <c r="H871" s="76">
        <f t="shared" si="28"/>
        <v>1</v>
      </c>
    </row>
    <row r="872" spans="1:8">
      <c r="A872" s="222">
        <f t="shared" si="27"/>
        <v>7</v>
      </c>
      <c r="B872" s="223">
        <v>2130108</v>
      </c>
      <c r="C872" s="138" t="s">
        <v>1199</v>
      </c>
      <c r="D872" s="227">
        <f>_xlfn.XLOOKUP(B872,表3!B:B,表3!D:D,0)</f>
        <v>273.3</v>
      </c>
      <c r="E872" s="139">
        <v>273.3</v>
      </c>
      <c r="F872" s="139">
        <v>504</v>
      </c>
      <c r="G872" s="231"/>
      <c r="H872" s="76">
        <f t="shared" si="28"/>
        <v>1</v>
      </c>
    </row>
    <row r="873" spans="1:8">
      <c r="A873" s="222">
        <f t="shared" si="27"/>
        <v>7</v>
      </c>
      <c r="B873" s="223">
        <v>2130109</v>
      </c>
      <c r="C873" s="138" t="s">
        <v>1200</v>
      </c>
      <c r="D873" s="227">
        <f>_xlfn.XLOOKUP(B873,表3!B:B,表3!D:D,0)</f>
        <v>0</v>
      </c>
      <c r="E873" s="139">
        <v>0</v>
      </c>
      <c r="F873" s="139">
        <v>2</v>
      </c>
      <c r="G873" s="231"/>
      <c r="H873" s="76">
        <f t="shared" si="28"/>
        <v>1</v>
      </c>
    </row>
    <row r="874" hidden="1" spans="1:8">
      <c r="A874" s="222">
        <f t="shared" si="27"/>
        <v>7</v>
      </c>
      <c r="B874" s="223">
        <v>2130110</v>
      </c>
      <c r="C874" s="138" t="s">
        <v>1201</v>
      </c>
      <c r="D874" s="227">
        <f>_xlfn.XLOOKUP(B874,表3!B:B,表3!D:D,0)</f>
        <v>0</v>
      </c>
      <c r="E874" s="139">
        <v>0</v>
      </c>
      <c r="F874" s="139">
        <v>0</v>
      </c>
      <c r="G874" s="231"/>
      <c r="H874" s="76">
        <f t="shared" si="28"/>
        <v>0</v>
      </c>
    </row>
    <row r="875" spans="1:8">
      <c r="A875" s="222">
        <f t="shared" si="27"/>
        <v>7</v>
      </c>
      <c r="B875" s="223">
        <v>2130111</v>
      </c>
      <c r="C875" s="138" t="s">
        <v>1202</v>
      </c>
      <c r="D875" s="227">
        <f>_xlfn.XLOOKUP(B875,表3!B:B,表3!D:D,0)</f>
        <v>0</v>
      </c>
      <c r="E875" s="139">
        <v>0</v>
      </c>
      <c r="F875" s="139">
        <v>21</v>
      </c>
      <c r="G875" s="231"/>
      <c r="H875" s="76">
        <f t="shared" si="28"/>
        <v>1</v>
      </c>
    </row>
    <row r="876" hidden="1" spans="1:8">
      <c r="A876" s="222">
        <f t="shared" si="27"/>
        <v>7</v>
      </c>
      <c r="B876" s="223">
        <v>2130112</v>
      </c>
      <c r="C876" s="138" t="s">
        <v>1203</v>
      </c>
      <c r="D876" s="227">
        <f>_xlfn.XLOOKUP(B876,表3!B:B,表3!D:D,0)</f>
        <v>0</v>
      </c>
      <c r="E876" s="139">
        <v>0</v>
      </c>
      <c r="F876" s="139">
        <v>0</v>
      </c>
      <c r="G876" s="231"/>
      <c r="H876" s="76">
        <f t="shared" si="28"/>
        <v>0</v>
      </c>
    </row>
    <row r="877" hidden="1" spans="1:8">
      <c r="A877" s="222">
        <f t="shared" si="27"/>
        <v>7</v>
      </c>
      <c r="B877" s="223">
        <v>2130114</v>
      </c>
      <c r="C877" s="138" t="s">
        <v>1204</v>
      </c>
      <c r="D877" s="227">
        <f>_xlfn.XLOOKUP(B877,表3!B:B,表3!D:D,0)</f>
        <v>0</v>
      </c>
      <c r="E877" s="139">
        <v>0</v>
      </c>
      <c r="F877" s="139">
        <v>0</v>
      </c>
      <c r="G877" s="231"/>
      <c r="H877" s="76">
        <f t="shared" si="28"/>
        <v>0</v>
      </c>
    </row>
    <row r="878" spans="1:8">
      <c r="A878" s="222">
        <f t="shared" si="27"/>
        <v>7</v>
      </c>
      <c r="B878" s="223">
        <v>2130119</v>
      </c>
      <c r="C878" s="138" t="s">
        <v>1205</v>
      </c>
      <c r="D878" s="227">
        <f>_xlfn.XLOOKUP(B878,表3!B:B,表3!D:D,0)</f>
        <v>0</v>
      </c>
      <c r="E878" s="139">
        <v>0</v>
      </c>
      <c r="F878" s="139">
        <v>336</v>
      </c>
      <c r="G878" s="231"/>
      <c r="H878" s="76">
        <f t="shared" si="28"/>
        <v>1</v>
      </c>
    </row>
    <row r="879" spans="1:8">
      <c r="A879" s="222">
        <f t="shared" si="27"/>
        <v>7</v>
      </c>
      <c r="B879" s="223">
        <v>2130120</v>
      </c>
      <c r="C879" s="138" t="s">
        <v>438</v>
      </c>
      <c r="D879" s="227">
        <f>_xlfn.XLOOKUP(B879,表3!B:B,表3!D:D,0)</f>
        <v>7351</v>
      </c>
      <c r="E879" s="139">
        <v>7351</v>
      </c>
      <c r="F879" s="139">
        <v>7351</v>
      </c>
      <c r="G879" s="231"/>
      <c r="H879" s="76">
        <f t="shared" si="28"/>
        <v>1</v>
      </c>
    </row>
    <row r="880" spans="1:8">
      <c r="A880" s="222">
        <f t="shared" si="27"/>
        <v>7</v>
      </c>
      <c r="B880" s="223">
        <v>2130121</v>
      </c>
      <c r="C880" s="138" t="s">
        <v>1206</v>
      </c>
      <c r="D880" s="227">
        <f>_xlfn.XLOOKUP(B880,表3!B:B,表3!D:D,0)</f>
        <v>0</v>
      </c>
      <c r="E880" s="139">
        <v>0</v>
      </c>
      <c r="F880" s="139">
        <v>434</v>
      </c>
      <c r="G880" s="231"/>
      <c r="H880" s="76">
        <f t="shared" si="28"/>
        <v>1</v>
      </c>
    </row>
    <row r="881" spans="1:8">
      <c r="A881" s="222">
        <f t="shared" si="27"/>
        <v>7</v>
      </c>
      <c r="B881" s="223">
        <v>2130122</v>
      </c>
      <c r="C881" s="138" t="s">
        <v>1207</v>
      </c>
      <c r="D881" s="227">
        <f>_xlfn.XLOOKUP(B881,表3!B:B,表3!D:D,0)</f>
        <v>9544.5</v>
      </c>
      <c r="E881" s="139">
        <v>9544.5</v>
      </c>
      <c r="F881" s="139">
        <v>6770</v>
      </c>
      <c r="G881" s="231"/>
      <c r="H881" s="76">
        <f t="shared" si="28"/>
        <v>1</v>
      </c>
    </row>
    <row r="882" hidden="1" spans="1:8">
      <c r="A882" s="222">
        <f t="shared" si="27"/>
        <v>7</v>
      </c>
      <c r="B882" s="223">
        <v>2130124</v>
      </c>
      <c r="C882" s="138" t="s">
        <v>1208</v>
      </c>
      <c r="D882" s="227">
        <f>_xlfn.XLOOKUP(B882,表3!B:B,表3!D:D,0)</f>
        <v>0</v>
      </c>
      <c r="E882" s="139">
        <v>0</v>
      </c>
      <c r="F882" s="139">
        <v>0</v>
      </c>
      <c r="G882" s="231"/>
      <c r="H882" s="76">
        <f t="shared" si="28"/>
        <v>0</v>
      </c>
    </row>
    <row r="883" spans="1:8">
      <c r="A883" s="222">
        <f t="shared" si="27"/>
        <v>7</v>
      </c>
      <c r="B883" s="223">
        <v>2130125</v>
      </c>
      <c r="C883" s="138" t="s">
        <v>1209</v>
      </c>
      <c r="D883" s="227">
        <f>_xlfn.XLOOKUP(B883,表3!B:B,表3!D:D,0)</f>
        <v>0</v>
      </c>
      <c r="E883" s="139">
        <v>0</v>
      </c>
      <c r="F883" s="139">
        <v>26</v>
      </c>
      <c r="G883" s="231"/>
      <c r="H883" s="76">
        <f t="shared" si="28"/>
        <v>1</v>
      </c>
    </row>
    <row r="884" spans="1:8">
      <c r="A884" s="222">
        <f t="shared" si="27"/>
        <v>7</v>
      </c>
      <c r="B884" s="223">
        <v>2130126</v>
      </c>
      <c r="C884" s="138" t="s">
        <v>1210</v>
      </c>
      <c r="D884" s="227">
        <f>_xlfn.XLOOKUP(B884,表3!B:B,表3!D:D,0)</f>
        <v>0</v>
      </c>
      <c r="E884" s="139">
        <v>0</v>
      </c>
      <c r="F884" s="139">
        <v>695</v>
      </c>
      <c r="G884" s="231"/>
      <c r="H884" s="76">
        <f t="shared" si="28"/>
        <v>1</v>
      </c>
    </row>
    <row r="885" spans="1:8">
      <c r="A885" s="222">
        <f t="shared" si="27"/>
        <v>7</v>
      </c>
      <c r="B885" s="223">
        <v>2130135</v>
      </c>
      <c r="C885" s="138" t="s">
        <v>1211</v>
      </c>
      <c r="D885" s="227">
        <f>_xlfn.XLOOKUP(B885,表3!B:B,表3!D:D,0)</f>
        <v>0</v>
      </c>
      <c r="E885" s="139">
        <v>0</v>
      </c>
      <c r="F885" s="139">
        <v>44</v>
      </c>
      <c r="G885" s="231"/>
      <c r="H885" s="76">
        <f t="shared" si="28"/>
        <v>1</v>
      </c>
    </row>
    <row r="886" spans="1:8">
      <c r="A886" s="222">
        <f t="shared" si="27"/>
        <v>7</v>
      </c>
      <c r="B886" s="223">
        <v>2130142</v>
      </c>
      <c r="C886" s="138" t="s">
        <v>1212</v>
      </c>
      <c r="D886" s="227">
        <f>_xlfn.XLOOKUP(B886,表3!B:B,表3!D:D,0)</f>
        <v>0</v>
      </c>
      <c r="E886" s="139">
        <v>0</v>
      </c>
      <c r="F886" s="139">
        <v>3635</v>
      </c>
      <c r="G886" s="231"/>
      <c r="H886" s="76">
        <f t="shared" si="28"/>
        <v>1</v>
      </c>
    </row>
    <row r="887" spans="1:8">
      <c r="A887" s="222">
        <f t="shared" si="27"/>
        <v>7</v>
      </c>
      <c r="B887" s="223">
        <v>2130148</v>
      </c>
      <c r="C887" s="138" t="s">
        <v>1213</v>
      </c>
      <c r="D887" s="227">
        <f>_xlfn.XLOOKUP(B887,表3!B:B,表3!D:D,0)</f>
        <v>0</v>
      </c>
      <c r="E887" s="139">
        <v>0</v>
      </c>
      <c r="F887" s="139">
        <v>170</v>
      </c>
      <c r="G887" s="231"/>
      <c r="H887" s="76">
        <f t="shared" si="28"/>
        <v>1</v>
      </c>
    </row>
    <row r="888" spans="1:8">
      <c r="A888" s="222">
        <f t="shared" si="27"/>
        <v>7</v>
      </c>
      <c r="B888" s="223">
        <v>2130152</v>
      </c>
      <c r="C888" s="138" t="s">
        <v>1214</v>
      </c>
      <c r="D888" s="227">
        <f>_xlfn.XLOOKUP(B888,表3!B:B,表3!D:D,0)</f>
        <v>0</v>
      </c>
      <c r="E888" s="139">
        <v>0</v>
      </c>
      <c r="F888" s="139">
        <v>8</v>
      </c>
      <c r="G888" s="231"/>
      <c r="H888" s="76">
        <f t="shared" si="28"/>
        <v>1</v>
      </c>
    </row>
    <row r="889" spans="1:8">
      <c r="A889" s="222">
        <f t="shared" si="27"/>
        <v>7</v>
      </c>
      <c r="B889" s="223">
        <v>2130153</v>
      </c>
      <c r="C889" s="138" t="s">
        <v>1215</v>
      </c>
      <c r="D889" s="227">
        <f>_xlfn.XLOOKUP(B889,表3!B:B,表3!D:D,0)</f>
        <v>1981</v>
      </c>
      <c r="E889" s="139">
        <v>1981</v>
      </c>
      <c r="F889" s="139">
        <v>11336</v>
      </c>
      <c r="G889" s="231"/>
      <c r="H889" s="76">
        <f t="shared" si="28"/>
        <v>1</v>
      </c>
    </row>
    <row r="890" spans="1:8">
      <c r="A890" s="222">
        <f t="shared" si="27"/>
        <v>7</v>
      </c>
      <c r="B890" s="223">
        <v>2130199</v>
      </c>
      <c r="C890" s="138" t="s">
        <v>1216</v>
      </c>
      <c r="D890" s="227">
        <f>_xlfn.XLOOKUP(B890,表3!B:B,表3!D:D,0)</f>
        <v>0</v>
      </c>
      <c r="E890" s="139">
        <v>0</v>
      </c>
      <c r="F890" s="139">
        <v>14577</v>
      </c>
      <c r="G890" s="231"/>
      <c r="H890" s="76">
        <f t="shared" si="28"/>
        <v>1</v>
      </c>
    </row>
    <row r="891" spans="1:8">
      <c r="A891" s="222">
        <f t="shared" si="27"/>
        <v>5</v>
      </c>
      <c r="B891" s="223">
        <v>21302</v>
      </c>
      <c r="C891" s="140" t="s">
        <v>1217</v>
      </c>
      <c r="D891" s="227">
        <f>_xlfn.XLOOKUP(B891,表3!B:B,表3!D:D,0)</f>
        <v>7310.297</v>
      </c>
      <c r="E891" s="139">
        <f>SUM(E892:E913)</f>
        <v>7310.297</v>
      </c>
      <c r="F891" s="139">
        <f>SUM(F892:F913)</f>
        <v>5695</v>
      </c>
      <c r="G891" s="231"/>
      <c r="H891" s="76">
        <f t="shared" si="28"/>
        <v>1</v>
      </c>
    </row>
    <row r="892" spans="1:8">
      <c r="A892" s="222">
        <f t="shared" si="27"/>
        <v>7</v>
      </c>
      <c r="B892" s="223">
        <v>2130201</v>
      </c>
      <c r="C892" s="138" t="s">
        <v>579</v>
      </c>
      <c r="D892" s="227">
        <f>_xlfn.XLOOKUP(B892,表3!B:B,表3!D:D,0)</f>
        <v>3429.5</v>
      </c>
      <c r="E892" s="139">
        <v>3429.5</v>
      </c>
      <c r="F892" s="139">
        <v>2868</v>
      </c>
      <c r="G892" s="231"/>
      <c r="H892" s="76">
        <f t="shared" si="28"/>
        <v>1</v>
      </c>
    </row>
    <row r="893" spans="1:8">
      <c r="A893" s="222">
        <f t="shared" si="27"/>
        <v>7</v>
      </c>
      <c r="B893" s="223">
        <v>2130202</v>
      </c>
      <c r="C893" s="138" t="s">
        <v>339</v>
      </c>
      <c r="D893" s="227">
        <f>_xlfn.XLOOKUP(B893,表3!B:B,表3!D:D,0)</f>
        <v>257.5</v>
      </c>
      <c r="E893" s="139">
        <v>257.5</v>
      </c>
      <c r="F893" s="139">
        <v>345</v>
      </c>
      <c r="G893" s="231"/>
      <c r="H893" s="76">
        <f t="shared" si="28"/>
        <v>1</v>
      </c>
    </row>
    <row r="894" hidden="1" spans="1:8">
      <c r="A894" s="222">
        <f t="shared" si="27"/>
        <v>7</v>
      </c>
      <c r="B894" s="223">
        <v>2130203</v>
      </c>
      <c r="C894" s="138" t="s">
        <v>580</v>
      </c>
      <c r="D894" s="227">
        <f>_xlfn.XLOOKUP(B894,表3!B:B,表3!D:D,0)</f>
        <v>0</v>
      </c>
      <c r="E894" s="139">
        <v>0</v>
      </c>
      <c r="F894" s="139">
        <v>0</v>
      </c>
      <c r="G894" s="231"/>
      <c r="H894" s="76">
        <f t="shared" si="28"/>
        <v>0</v>
      </c>
    </row>
    <row r="895" hidden="1" spans="1:8">
      <c r="A895" s="222">
        <f t="shared" si="27"/>
        <v>7</v>
      </c>
      <c r="B895" s="223">
        <v>2130204</v>
      </c>
      <c r="C895" s="138" t="s">
        <v>1218</v>
      </c>
      <c r="D895" s="227">
        <f>_xlfn.XLOOKUP(B895,表3!B:B,表3!D:D,0)</f>
        <v>0</v>
      </c>
      <c r="E895" s="139">
        <v>0</v>
      </c>
      <c r="F895" s="139">
        <v>0</v>
      </c>
      <c r="G895" s="231"/>
      <c r="H895" s="76">
        <f t="shared" si="28"/>
        <v>0</v>
      </c>
    </row>
    <row r="896" spans="1:8">
      <c r="A896" s="222">
        <f t="shared" si="27"/>
        <v>7</v>
      </c>
      <c r="B896" s="223">
        <v>2130205</v>
      </c>
      <c r="C896" s="138" t="s">
        <v>1219</v>
      </c>
      <c r="D896" s="227">
        <f>_xlfn.XLOOKUP(B896,表3!B:B,表3!D:D,0)</f>
        <v>1190</v>
      </c>
      <c r="E896" s="139">
        <v>1190</v>
      </c>
      <c r="F896" s="139">
        <v>976</v>
      </c>
      <c r="G896" s="231"/>
      <c r="H896" s="76">
        <f t="shared" si="28"/>
        <v>1</v>
      </c>
    </row>
    <row r="897" spans="1:8">
      <c r="A897" s="222">
        <f t="shared" si="27"/>
        <v>7</v>
      </c>
      <c r="B897" s="223">
        <v>2130206</v>
      </c>
      <c r="C897" s="138" t="s">
        <v>1220</v>
      </c>
      <c r="D897" s="227">
        <f>_xlfn.XLOOKUP(B897,表3!B:B,表3!D:D,0)</f>
        <v>0</v>
      </c>
      <c r="E897" s="139">
        <v>0</v>
      </c>
      <c r="F897" s="139">
        <v>3</v>
      </c>
      <c r="G897" s="231"/>
      <c r="H897" s="76">
        <f t="shared" si="28"/>
        <v>1</v>
      </c>
    </row>
    <row r="898" spans="1:8">
      <c r="A898" s="222">
        <f t="shared" si="27"/>
        <v>7</v>
      </c>
      <c r="B898" s="223">
        <v>2130207</v>
      </c>
      <c r="C898" s="138" t="s">
        <v>1221</v>
      </c>
      <c r="D898" s="227">
        <f>_xlfn.XLOOKUP(B898,表3!B:B,表3!D:D,0)</f>
        <v>204.47</v>
      </c>
      <c r="E898" s="139">
        <v>204.47</v>
      </c>
      <c r="F898" s="139">
        <v>428</v>
      </c>
      <c r="G898" s="231"/>
      <c r="H898" s="76">
        <f t="shared" si="28"/>
        <v>1</v>
      </c>
    </row>
    <row r="899" spans="1:8">
      <c r="A899" s="222">
        <f t="shared" si="27"/>
        <v>7</v>
      </c>
      <c r="B899" s="223">
        <v>2130209</v>
      </c>
      <c r="C899" s="138" t="s">
        <v>1222</v>
      </c>
      <c r="D899" s="227">
        <f>_xlfn.XLOOKUP(B899,表3!B:B,表3!D:D,0)</f>
        <v>49.827</v>
      </c>
      <c r="E899" s="139">
        <v>49.827</v>
      </c>
      <c r="F899" s="139">
        <v>76</v>
      </c>
      <c r="G899" s="231"/>
      <c r="H899" s="76">
        <f t="shared" si="28"/>
        <v>1</v>
      </c>
    </row>
    <row r="900" spans="1:8">
      <c r="A900" s="222">
        <f t="shared" si="27"/>
        <v>7</v>
      </c>
      <c r="B900" s="223">
        <v>2130211</v>
      </c>
      <c r="C900" s="138" t="s">
        <v>1223</v>
      </c>
      <c r="D900" s="227">
        <f>_xlfn.XLOOKUP(B900,表3!B:B,表3!D:D,0)</f>
        <v>0</v>
      </c>
      <c r="E900" s="139">
        <v>0</v>
      </c>
      <c r="F900" s="139">
        <v>22</v>
      </c>
      <c r="G900" s="231"/>
      <c r="H900" s="76">
        <f t="shared" si="28"/>
        <v>1</v>
      </c>
    </row>
    <row r="901" spans="1:8">
      <c r="A901" s="222">
        <f t="shared" ref="A901:A964" si="30">LEN(B901)</f>
        <v>7</v>
      </c>
      <c r="B901" s="223">
        <v>2130212</v>
      </c>
      <c r="C901" s="138" t="s">
        <v>1224</v>
      </c>
      <c r="D901" s="227">
        <f>_xlfn.XLOOKUP(B901,表3!B:B,表3!D:D,0)</f>
        <v>56</v>
      </c>
      <c r="E901" s="139">
        <v>56</v>
      </c>
      <c r="F901" s="139">
        <v>241</v>
      </c>
      <c r="G901" s="231"/>
      <c r="H901" s="76">
        <f t="shared" si="28"/>
        <v>1</v>
      </c>
    </row>
    <row r="902" hidden="1" spans="1:8">
      <c r="A902" s="222">
        <f t="shared" si="30"/>
        <v>7</v>
      </c>
      <c r="B902" s="223">
        <v>2130213</v>
      </c>
      <c r="C902" s="138" t="s">
        <v>1225</v>
      </c>
      <c r="D902" s="227">
        <f>_xlfn.XLOOKUP(B902,表3!B:B,表3!D:D,0)</f>
        <v>0</v>
      </c>
      <c r="E902" s="139">
        <v>0</v>
      </c>
      <c r="F902" s="139">
        <v>0</v>
      </c>
      <c r="G902" s="231"/>
      <c r="H902" s="76">
        <f t="shared" si="28"/>
        <v>0</v>
      </c>
    </row>
    <row r="903" hidden="1" spans="1:8">
      <c r="A903" s="222">
        <f t="shared" si="30"/>
        <v>7</v>
      </c>
      <c r="B903" s="223">
        <v>2130217</v>
      </c>
      <c r="C903" s="138" t="s">
        <v>1226</v>
      </c>
      <c r="D903" s="227">
        <f>_xlfn.XLOOKUP(B903,表3!B:B,表3!D:D,0)</f>
        <v>0</v>
      </c>
      <c r="E903" s="139">
        <v>0</v>
      </c>
      <c r="F903" s="139">
        <v>0</v>
      </c>
      <c r="G903" s="231"/>
      <c r="H903" s="76">
        <f t="shared" si="28"/>
        <v>0</v>
      </c>
    </row>
    <row r="904" hidden="1" spans="1:8">
      <c r="A904" s="222">
        <f t="shared" si="30"/>
        <v>7</v>
      </c>
      <c r="B904" s="223">
        <v>2130220</v>
      </c>
      <c r="C904" s="138" t="s">
        <v>1227</v>
      </c>
      <c r="D904" s="227">
        <f>_xlfn.XLOOKUP(B904,表3!B:B,表3!D:D,0)</f>
        <v>0</v>
      </c>
      <c r="E904" s="139">
        <v>0</v>
      </c>
      <c r="F904" s="139">
        <v>0</v>
      </c>
      <c r="G904" s="231"/>
      <c r="H904" s="76">
        <f t="shared" si="28"/>
        <v>0</v>
      </c>
    </row>
    <row r="905" spans="1:8">
      <c r="A905" s="222">
        <f t="shared" si="30"/>
        <v>7</v>
      </c>
      <c r="B905" s="223">
        <v>2130221</v>
      </c>
      <c r="C905" s="138" t="s">
        <v>1228</v>
      </c>
      <c r="D905" s="227">
        <f>_xlfn.XLOOKUP(B905,表3!B:B,表3!D:D,0)</f>
        <v>0</v>
      </c>
      <c r="E905" s="139">
        <v>0</v>
      </c>
      <c r="F905" s="139">
        <v>356</v>
      </c>
      <c r="G905" s="231"/>
      <c r="H905" s="76">
        <f t="shared" si="28"/>
        <v>1</v>
      </c>
    </row>
    <row r="906" hidden="1" spans="1:8">
      <c r="A906" s="222">
        <f t="shared" si="30"/>
        <v>7</v>
      </c>
      <c r="B906" s="223">
        <v>2130223</v>
      </c>
      <c r="C906" s="138" t="s">
        <v>1229</v>
      </c>
      <c r="D906" s="227">
        <f>_xlfn.XLOOKUP(B906,表3!B:B,表3!D:D,0)</f>
        <v>0</v>
      </c>
      <c r="E906" s="139">
        <v>0</v>
      </c>
      <c r="F906" s="139">
        <v>0</v>
      </c>
      <c r="G906" s="231"/>
      <c r="H906" s="76">
        <f t="shared" si="28"/>
        <v>0</v>
      </c>
    </row>
    <row r="907" hidden="1" spans="1:8">
      <c r="A907" s="222">
        <f t="shared" si="30"/>
        <v>7</v>
      </c>
      <c r="B907" s="223">
        <v>2130226</v>
      </c>
      <c r="C907" s="138" t="s">
        <v>1230</v>
      </c>
      <c r="D907" s="227">
        <f>_xlfn.XLOOKUP(B907,表3!B:B,表3!D:D,0)</f>
        <v>0</v>
      </c>
      <c r="E907" s="139">
        <v>0</v>
      </c>
      <c r="F907" s="139">
        <v>0</v>
      </c>
      <c r="G907" s="231"/>
      <c r="H907" s="76">
        <f t="shared" si="28"/>
        <v>0</v>
      </c>
    </row>
    <row r="908" hidden="1" spans="1:8">
      <c r="A908" s="222">
        <f t="shared" si="30"/>
        <v>7</v>
      </c>
      <c r="B908" s="223">
        <v>2130227</v>
      </c>
      <c r="C908" s="138" t="s">
        <v>1231</v>
      </c>
      <c r="D908" s="227">
        <f>_xlfn.XLOOKUP(B908,表3!B:B,表3!D:D,0)</f>
        <v>0</v>
      </c>
      <c r="E908" s="139">
        <v>0</v>
      </c>
      <c r="F908" s="139">
        <v>0</v>
      </c>
      <c r="G908" s="231"/>
      <c r="H908" s="76">
        <f t="shared" si="28"/>
        <v>0</v>
      </c>
    </row>
    <row r="909" spans="1:8">
      <c r="A909" s="222">
        <f t="shared" si="30"/>
        <v>7</v>
      </c>
      <c r="B909" s="223">
        <v>2130234</v>
      </c>
      <c r="C909" s="138" t="s">
        <v>1232</v>
      </c>
      <c r="D909" s="227">
        <f>_xlfn.XLOOKUP(B909,表3!B:B,表3!D:D,0)</f>
        <v>0</v>
      </c>
      <c r="E909" s="139">
        <v>0</v>
      </c>
      <c r="F909" s="139">
        <v>223</v>
      </c>
      <c r="G909" s="231"/>
      <c r="H909" s="76">
        <f t="shared" ref="H909:H972" si="31">IF(AND(D909=0,E909=0,F909=0),0,1)</f>
        <v>1</v>
      </c>
    </row>
    <row r="910" hidden="1" spans="1:8">
      <c r="A910" s="222">
        <f t="shared" si="30"/>
        <v>7</v>
      </c>
      <c r="B910" s="223">
        <v>2130236</v>
      </c>
      <c r="C910" s="138" t="s">
        <v>1233</v>
      </c>
      <c r="D910" s="227">
        <f>_xlfn.XLOOKUP(B910,表3!B:B,表3!D:D,0)</f>
        <v>0</v>
      </c>
      <c r="E910" s="139">
        <v>0</v>
      </c>
      <c r="F910" s="139">
        <v>0</v>
      </c>
      <c r="G910" s="231"/>
      <c r="H910" s="76">
        <f t="shared" si="31"/>
        <v>0</v>
      </c>
    </row>
    <row r="911" hidden="1" spans="1:8">
      <c r="A911" s="222">
        <f t="shared" si="30"/>
        <v>7</v>
      </c>
      <c r="B911" s="223">
        <v>2130237</v>
      </c>
      <c r="C911" s="138" t="s">
        <v>1203</v>
      </c>
      <c r="D911" s="227">
        <f>_xlfn.XLOOKUP(B911,表3!B:B,表3!D:D,0)</f>
        <v>0</v>
      </c>
      <c r="E911" s="139">
        <v>0</v>
      </c>
      <c r="F911" s="139">
        <v>0</v>
      </c>
      <c r="G911" s="231"/>
      <c r="H911" s="76">
        <f t="shared" si="31"/>
        <v>0</v>
      </c>
    </row>
    <row r="912" spans="1:8">
      <c r="A912" s="222">
        <f t="shared" si="30"/>
        <v>7</v>
      </c>
      <c r="B912" s="223">
        <v>2130238</v>
      </c>
      <c r="C912" s="138" t="s">
        <v>1234</v>
      </c>
      <c r="D912" s="227">
        <f>_xlfn.XLOOKUP(B912,表3!B:B,表3!D:D,0)</f>
        <v>0</v>
      </c>
      <c r="E912" s="139">
        <v>0</v>
      </c>
      <c r="F912" s="139">
        <v>6</v>
      </c>
      <c r="G912" s="231"/>
      <c r="H912" s="76">
        <f t="shared" si="31"/>
        <v>1</v>
      </c>
    </row>
    <row r="913" spans="1:8">
      <c r="A913" s="222">
        <f t="shared" si="30"/>
        <v>7</v>
      </c>
      <c r="B913" s="223">
        <v>2130299</v>
      </c>
      <c r="C913" s="138" t="s">
        <v>1235</v>
      </c>
      <c r="D913" s="227">
        <f>_xlfn.XLOOKUP(B913,表3!B:B,表3!D:D,0)</f>
        <v>2123</v>
      </c>
      <c r="E913" s="139">
        <v>2123</v>
      </c>
      <c r="F913" s="139">
        <v>151</v>
      </c>
      <c r="G913" s="231"/>
      <c r="H913" s="76">
        <f t="shared" si="31"/>
        <v>1</v>
      </c>
    </row>
    <row r="914" spans="1:8">
      <c r="A914" s="222">
        <f t="shared" si="30"/>
        <v>5</v>
      </c>
      <c r="B914" s="223">
        <v>21303</v>
      </c>
      <c r="C914" s="140" t="s">
        <v>1236</v>
      </c>
      <c r="D914" s="227">
        <f>_xlfn.XLOOKUP(B914,表3!B:B,表3!D:D,0)</f>
        <v>41817.72</v>
      </c>
      <c r="E914" s="139">
        <f>SUM(E915:E941)</f>
        <v>41817.72</v>
      </c>
      <c r="F914" s="139">
        <f>SUM(F915:F941)</f>
        <v>25055</v>
      </c>
      <c r="G914" s="231"/>
      <c r="H914" s="76">
        <f t="shared" si="31"/>
        <v>1</v>
      </c>
    </row>
    <row r="915" spans="1:8">
      <c r="A915" s="222">
        <f t="shared" si="30"/>
        <v>7</v>
      </c>
      <c r="B915" s="223">
        <v>2130301</v>
      </c>
      <c r="C915" s="138" t="s">
        <v>579</v>
      </c>
      <c r="D915" s="227">
        <f>_xlfn.XLOOKUP(B915,表3!B:B,表3!D:D,0)</f>
        <v>5085.58</v>
      </c>
      <c r="E915" s="139">
        <v>5085.58</v>
      </c>
      <c r="F915" s="139">
        <v>4540</v>
      </c>
      <c r="G915" s="231"/>
      <c r="H915" s="76">
        <f t="shared" si="31"/>
        <v>1</v>
      </c>
    </row>
    <row r="916" spans="1:8">
      <c r="A916" s="222">
        <f t="shared" si="30"/>
        <v>7</v>
      </c>
      <c r="B916" s="223">
        <v>2130302</v>
      </c>
      <c r="C916" s="138" t="s">
        <v>339</v>
      </c>
      <c r="D916" s="227">
        <f>_xlfn.XLOOKUP(B916,表3!B:B,表3!D:D,0)</f>
        <v>371.54</v>
      </c>
      <c r="E916" s="139">
        <v>371.54</v>
      </c>
      <c r="F916" s="139">
        <v>707</v>
      </c>
      <c r="G916" s="231"/>
      <c r="H916" s="76">
        <f t="shared" si="31"/>
        <v>1</v>
      </c>
    </row>
    <row r="917" hidden="1" spans="1:8">
      <c r="A917" s="222">
        <f t="shared" si="30"/>
        <v>7</v>
      </c>
      <c r="B917" s="223">
        <v>2130303</v>
      </c>
      <c r="C917" s="138" t="s">
        <v>580</v>
      </c>
      <c r="D917" s="227">
        <f>_xlfn.XLOOKUP(B917,表3!B:B,表3!D:D,0)</f>
        <v>0</v>
      </c>
      <c r="E917" s="139">
        <v>0</v>
      </c>
      <c r="F917" s="139">
        <v>0</v>
      </c>
      <c r="G917" s="231"/>
      <c r="H917" s="76">
        <f t="shared" si="31"/>
        <v>0</v>
      </c>
    </row>
    <row r="918" hidden="1" spans="1:8">
      <c r="A918" s="222">
        <f t="shared" si="30"/>
        <v>7</v>
      </c>
      <c r="B918" s="223">
        <v>2130304</v>
      </c>
      <c r="C918" s="138" t="s">
        <v>1237</v>
      </c>
      <c r="D918" s="227">
        <f>_xlfn.XLOOKUP(B918,表3!B:B,表3!D:D,0)</f>
        <v>0</v>
      </c>
      <c r="E918" s="139">
        <v>0</v>
      </c>
      <c r="F918" s="139">
        <v>0</v>
      </c>
      <c r="G918" s="231"/>
      <c r="H918" s="76">
        <f t="shared" si="31"/>
        <v>0</v>
      </c>
    </row>
    <row r="919" spans="1:8">
      <c r="A919" s="222">
        <f t="shared" si="30"/>
        <v>7</v>
      </c>
      <c r="B919" s="223">
        <v>2130305</v>
      </c>
      <c r="C919" s="138" t="s">
        <v>1238</v>
      </c>
      <c r="D919" s="227">
        <f>_xlfn.XLOOKUP(B919,表3!B:B,表3!D:D,0)</f>
        <v>32690.6</v>
      </c>
      <c r="E919" s="139">
        <v>32690.6</v>
      </c>
      <c r="F919" s="139">
        <v>17538</v>
      </c>
      <c r="G919" s="231"/>
      <c r="H919" s="76">
        <f t="shared" si="31"/>
        <v>1</v>
      </c>
    </row>
    <row r="920" spans="1:8">
      <c r="A920" s="222">
        <f t="shared" si="30"/>
        <v>7</v>
      </c>
      <c r="B920" s="223">
        <v>2130306</v>
      </c>
      <c r="C920" s="138" t="s">
        <v>1239</v>
      </c>
      <c r="D920" s="227">
        <f>_xlfn.XLOOKUP(B920,表3!B:B,表3!D:D,0)</f>
        <v>0</v>
      </c>
      <c r="E920" s="139">
        <v>0</v>
      </c>
      <c r="F920" s="139">
        <v>183</v>
      </c>
      <c r="G920" s="231"/>
      <c r="H920" s="76">
        <f t="shared" si="31"/>
        <v>1</v>
      </c>
    </row>
    <row r="921" hidden="1" spans="1:8">
      <c r="A921" s="222">
        <f t="shared" si="30"/>
        <v>7</v>
      </c>
      <c r="B921" s="223">
        <v>2130307</v>
      </c>
      <c r="C921" s="138" t="s">
        <v>1240</v>
      </c>
      <c r="D921" s="227">
        <f>_xlfn.XLOOKUP(B921,表3!B:B,表3!D:D,0)</f>
        <v>0</v>
      </c>
      <c r="E921" s="139">
        <v>0</v>
      </c>
      <c r="F921" s="139">
        <v>0</v>
      </c>
      <c r="G921" s="231"/>
      <c r="H921" s="76">
        <f t="shared" si="31"/>
        <v>0</v>
      </c>
    </row>
    <row r="922" hidden="1" spans="1:8">
      <c r="A922" s="222">
        <f t="shared" si="30"/>
        <v>7</v>
      </c>
      <c r="B922" s="223">
        <v>2130308</v>
      </c>
      <c r="C922" s="138" t="s">
        <v>1241</v>
      </c>
      <c r="D922" s="227">
        <f>_xlfn.XLOOKUP(B922,表3!B:B,表3!D:D,0)</f>
        <v>0</v>
      </c>
      <c r="E922" s="139">
        <v>0</v>
      </c>
      <c r="F922" s="139">
        <v>0</v>
      </c>
      <c r="G922" s="231"/>
      <c r="H922" s="76">
        <f t="shared" si="31"/>
        <v>0</v>
      </c>
    </row>
    <row r="923" hidden="1" spans="1:8">
      <c r="A923" s="222">
        <f t="shared" si="30"/>
        <v>7</v>
      </c>
      <c r="B923" s="223">
        <v>2130309</v>
      </c>
      <c r="C923" s="138" t="s">
        <v>1242</v>
      </c>
      <c r="D923" s="227">
        <f>_xlfn.XLOOKUP(B923,表3!B:B,表3!D:D,0)</f>
        <v>0</v>
      </c>
      <c r="E923" s="139">
        <v>0</v>
      </c>
      <c r="F923" s="139">
        <v>0</v>
      </c>
      <c r="G923" s="231"/>
      <c r="H923" s="76">
        <f t="shared" si="31"/>
        <v>0</v>
      </c>
    </row>
    <row r="924" spans="1:8">
      <c r="A924" s="222">
        <f t="shared" si="30"/>
        <v>7</v>
      </c>
      <c r="B924" s="223">
        <v>2130310</v>
      </c>
      <c r="C924" s="138" t="s">
        <v>1243</v>
      </c>
      <c r="D924" s="227">
        <f>_xlfn.XLOOKUP(B924,表3!B:B,表3!D:D,0)</f>
        <v>0</v>
      </c>
      <c r="E924" s="139">
        <v>0</v>
      </c>
      <c r="F924" s="139">
        <v>26</v>
      </c>
      <c r="G924" s="231"/>
      <c r="H924" s="76">
        <f t="shared" si="31"/>
        <v>1</v>
      </c>
    </row>
    <row r="925" hidden="1" spans="1:8">
      <c r="A925" s="222">
        <f t="shared" si="30"/>
        <v>7</v>
      </c>
      <c r="B925" s="223">
        <v>2130311</v>
      </c>
      <c r="C925" s="138" t="s">
        <v>1244</v>
      </c>
      <c r="D925" s="227">
        <f>_xlfn.XLOOKUP(B925,表3!B:B,表3!D:D,0)</f>
        <v>0</v>
      </c>
      <c r="E925" s="139">
        <v>0</v>
      </c>
      <c r="F925" s="139">
        <v>0</v>
      </c>
      <c r="G925" s="231"/>
      <c r="H925" s="76">
        <f t="shared" si="31"/>
        <v>0</v>
      </c>
    </row>
    <row r="926" hidden="1" spans="1:8">
      <c r="A926" s="222">
        <f t="shared" si="30"/>
        <v>7</v>
      </c>
      <c r="B926" s="223">
        <v>2130312</v>
      </c>
      <c r="C926" s="138" t="s">
        <v>1245</v>
      </c>
      <c r="D926" s="227">
        <f>_xlfn.XLOOKUP(B926,表3!B:B,表3!D:D,0)</f>
        <v>0</v>
      </c>
      <c r="E926" s="139">
        <v>0</v>
      </c>
      <c r="F926" s="139">
        <v>0</v>
      </c>
      <c r="G926" s="231"/>
      <c r="H926" s="76">
        <f t="shared" si="31"/>
        <v>0</v>
      </c>
    </row>
    <row r="927" spans="1:8">
      <c r="A927" s="222">
        <f t="shared" si="30"/>
        <v>7</v>
      </c>
      <c r="B927" s="223">
        <v>2130313</v>
      </c>
      <c r="C927" s="138" t="s">
        <v>1246</v>
      </c>
      <c r="D927" s="227">
        <f>_xlfn.XLOOKUP(B927,表3!B:B,表3!D:D,0)</f>
        <v>0</v>
      </c>
      <c r="E927" s="139">
        <v>0</v>
      </c>
      <c r="F927" s="139">
        <v>28</v>
      </c>
      <c r="G927" s="231"/>
      <c r="H927" s="76">
        <f t="shared" si="31"/>
        <v>1</v>
      </c>
    </row>
    <row r="928" spans="1:8">
      <c r="A928" s="222">
        <f t="shared" si="30"/>
        <v>7</v>
      </c>
      <c r="B928" s="223">
        <v>2130314</v>
      </c>
      <c r="C928" s="138" t="s">
        <v>1247</v>
      </c>
      <c r="D928" s="227">
        <f>_xlfn.XLOOKUP(B928,表3!B:B,表3!D:D,0)</f>
        <v>0</v>
      </c>
      <c r="E928" s="139">
        <v>0</v>
      </c>
      <c r="F928" s="139">
        <v>61</v>
      </c>
      <c r="G928" s="231"/>
      <c r="H928" s="76">
        <f t="shared" si="31"/>
        <v>1</v>
      </c>
    </row>
    <row r="929" spans="1:8">
      <c r="A929" s="222">
        <f t="shared" si="30"/>
        <v>7</v>
      </c>
      <c r="B929" s="223">
        <v>2130315</v>
      </c>
      <c r="C929" s="138" t="s">
        <v>1248</v>
      </c>
      <c r="D929" s="227">
        <f>_xlfn.XLOOKUP(B929,表3!B:B,表3!D:D,0)</f>
        <v>0</v>
      </c>
      <c r="E929" s="139">
        <v>0</v>
      </c>
      <c r="F929" s="139">
        <v>28</v>
      </c>
      <c r="G929" s="231"/>
      <c r="H929" s="76">
        <f t="shared" si="31"/>
        <v>1</v>
      </c>
    </row>
    <row r="930" spans="1:8">
      <c r="A930" s="222">
        <f t="shared" si="30"/>
        <v>7</v>
      </c>
      <c r="B930" s="223">
        <v>2130316</v>
      </c>
      <c r="C930" s="138" t="s">
        <v>1249</v>
      </c>
      <c r="D930" s="227">
        <f>_xlfn.XLOOKUP(B930,表3!B:B,表3!D:D,0)</f>
        <v>2126</v>
      </c>
      <c r="E930" s="139">
        <v>2126</v>
      </c>
      <c r="F930" s="139">
        <v>775</v>
      </c>
      <c r="G930" s="231"/>
      <c r="H930" s="76">
        <f t="shared" si="31"/>
        <v>1</v>
      </c>
    </row>
    <row r="931" hidden="1" spans="1:8">
      <c r="A931" s="222">
        <f t="shared" si="30"/>
        <v>7</v>
      </c>
      <c r="B931" s="223">
        <v>2130317</v>
      </c>
      <c r="C931" s="138" t="s">
        <v>1250</v>
      </c>
      <c r="D931" s="227">
        <f>_xlfn.XLOOKUP(B931,表3!B:B,表3!D:D,0)</f>
        <v>0</v>
      </c>
      <c r="E931" s="139">
        <v>0</v>
      </c>
      <c r="F931" s="139">
        <v>0</v>
      </c>
      <c r="G931" s="231"/>
      <c r="H931" s="76">
        <f t="shared" si="31"/>
        <v>0</v>
      </c>
    </row>
    <row r="932" hidden="1" spans="1:8">
      <c r="A932" s="222">
        <f t="shared" si="30"/>
        <v>7</v>
      </c>
      <c r="B932" s="223">
        <v>2130318</v>
      </c>
      <c r="C932" s="138" t="s">
        <v>1251</v>
      </c>
      <c r="D932" s="227">
        <f>_xlfn.XLOOKUP(B932,表3!B:B,表3!D:D,0)</f>
        <v>0</v>
      </c>
      <c r="E932" s="139">
        <v>0</v>
      </c>
      <c r="F932" s="139">
        <v>0</v>
      </c>
      <c r="G932" s="231"/>
      <c r="H932" s="76">
        <f t="shared" si="31"/>
        <v>0</v>
      </c>
    </row>
    <row r="933" hidden="1" spans="1:8">
      <c r="A933" s="222">
        <f t="shared" si="30"/>
        <v>7</v>
      </c>
      <c r="B933" s="223">
        <v>2130319</v>
      </c>
      <c r="C933" s="138" t="s">
        <v>1252</v>
      </c>
      <c r="D933" s="227">
        <f>_xlfn.XLOOKUP(B933,表3!B:B,表3!D:D,0)</f>
        <v>0</v>
      </c>
      <c r="E933" s="139">
        <v>0</v>
      </c>
      <c r="F933" s="139">
        <v>0</v>
      </c>
      <c r="G933" s="231"/>
      <c r="H933" s="76">
        <f t="shared" si="31"/>
        <v>0</v>
      </c>
    </row>
    <row r="934" spans="1:8">
      <c r="A934" s="222">
        <f t="shared" si="30"/>
        <v>7</v>
      </c>
      <c r="B934" s="223">
        <v>2130321</v>
      </c>
      <c r="C934" s="138" t="s">
        <v>1253</v>
      </c>
      <c r="D934" s="227">
        <f>_xlfn.XLOOKUP(B934,表3!B:B,表3!D:D,0)</f>
        <v>1544</v>
      </c>
      <c r="E934" s="139">
        <v>1544</v>
      </c>
      <c r="F934" s="139">
        <v>505</v>
      </c>
      <c r="G934" s="231"/>
      <c r="H934" s="76">
        <f t="shared" si="31"/>
        <v>1</v>
      </c>
    </row>
    <row r="935" hidden="1" spans="1:8">
      <c r="A935" s="222">
        <f t="shared" si="30"/>
        <v>7</v>
      </c>
      <c r="B935" s="223">
        <v>2130322</v>
      </c>
      <c r="C935" s="138" t="s">
        <v>1254</v>
      </c>
      <c r="D935" s="227">
        <f>_xlfn.XLOOKUP(B935,表3!B:B,表3!D:D,0)</f>
        <v>0</v>
      </c>
      <c r="E935" s="139">
        <v>0</v>
      </c>
      <c r="F935" s="139">
        <v>0</v>
      </c>
      <c r="G935" s="231"/>
      <c r="H935" s="76">
        <f t="shared" si="31"/>
        <v>0</v>
      </c>
    </row>
    <row r="936" hidden="1" spans="1:8">
      <c r="A936" s="222">
        <f t="shared" si="30"/>
        <v>7</v>
      </c>
      <c r="B936" s="223">
        <v>2130333</v>
      </c>
      <c r="C936" s="138" t="s">
        <v>1229</v>
      </c>
      <c r="D936" s="227">
        <f>_xlfn.XLOOKUP(B936,表3!B:B,表3!D:D,0)</f>
        <v>0</v>
      </c>
      <c r="E936" s="139">
        <v>0</v>
      </c>
      <c r="F936" s="139">
        <v>0</v>
      </c>
      <c r="G936" s="231"/>
      <c r="H936" s="76">
        <f t="shared" si="31"/>
        <v>0</v>
      </c>
    </row>
    <row r="937" hidden="1" spans="1:8">
      <c r="A937" s="222">
        <f t="shared" si="30"/>
        <v>7</v>
      </c>
      <c r="B937" s="223">
        <v>2130334</v>
      </c>
      <c r="C937" s="138" t="s">
        <v>1255</v>
      </c>
      <c r="D937" s="227">
        <f>_xlfn.XLOOKUP(B937,表3!B:B,表3!D:D,0)</f>
        <v>0</v>
      </c>
      <c r="E937" s="139">
        <v>0</v>
      </c>
      <c r="F937" s="139">
        <v>0</v>
      </c>
      <c r="G937" s="231"/>
      <c r="H937" s="76">
        <f t="shared" si="31"/>
        <v>0</v>
      </c>
    </row>
    <row r="938" spans="1:8">
      <c r="A938" s="222">
        <f t="shared" si="30"/>
        <v>7</v>
      </c>
      <c r="B938" s="223">
        <v>2130335</v>
      </c>
      <c r="C938" s="138" t="s">
        <v>1256</v>
      </c>
      <c r="D938" s="227">
        <f>_xlfn.XLOOKUP(B938,表3!B:B,表3!D:D,0)</f>
        <v>0</v>
      </c>
      <c r="E938" s="139">
        <v>0</v>
      </c>
      <c r="F938" s="139">
        <v>79</v>
      </c>
      <c r="G938" s="231"/>
      <c r="H938" s="76">
        <f t="shared" si="31"/>
        <v>1</v>
      </c>
    </row>
    <row r="939" hidden="1" spans="1:8">
      <c r="A939" s="222">
        <f t="shared" si="30"/>
        <v>7</v>
      </c>
      <c r="B939" s="223">
        <v>2130336</v>
      </c>
      <c r="C939" s="138" t="s">
        <v>1257</v>
      </c>
      <c r="D939" s="227">
        <f>_xlfn.XLOOKUP(B939,表3!B:B,表3!D:D,0)</f>
        <v>0</v>
      </c>
      <c r="E939" s="139">
        <v>0</v>
      </c>
      <c r="F939" s="139">
        <v>0</v>
      </c>
      <c r="G939" s="231"/>
      <c r="H939" s="76">
        <f t="shared" si="31"/>
        <v>0</v>
      </c>
    </row>
    <row r="940" hidden="1" spans="1:8">
      <c r="A940" s="222">
        <f t="shared" si="30"/>
        <v>7</v>
      </c>
      <c r="B940" s="223">
        <v>2130337</v>
      </c>
      <c r="C940" s="138" t="s">
        <v>1258</v>
      </c>
      <c r="D940" s="227">
        <f>_xlfn.XLOOKUP(B940,表3!B:B,表3!D:D,0)</f>
        <v>0</v>
      </c>
      <c r="E940" s="139">
        <v>0</v>
      </c>
      <c r="F940" s="139">
        <v>0</v>
      </c>
      <c r="G940" s="231"/>
      <c r="H940" s="76">
        <f t="shared" si="31"/>
        <v>0</v>
      </c>
    </row>
    <row r="941" spans="1:8">
      <c r="A941" s="222">
        <f t="shared" si="30"/>
        <v>7</v>
      </c>
      <c r="B941" s="223">
        <v>2130399</v>
      </c>
      <c r="C941" s="138" t="s">
        <v>1259</v>
      </c>
      <c r="D941" s="227">
        <f>_xlfn.XLOOKUP(B941,表3!B:B,表3!D:D,0)</f>
        <v>0</v>
      </c>
      <c r="E941" s="139">
        <v>0</v>
      </c>
      <c r="F941" s="139">
        <v>585</v>
      </c>
      <c r="G941" s="231"/>
      <c r="H941" s="76">
        <f t="shared" si="31"/>
        <v>1</v>
      </c>
    </row>
    <row r="942" spans="1:8">
      <c r="A942" s="222">
        <f t="shared" si="30"/>
        <v>5</v>
      </c>
      <c r="B942" s="223">
        <v>21305</v>
      </c>
      <c r="C942" s="140" t="s">
        <v>1260</v>
      </c>
      <c r="D942" s="227">
        <f>_xlfn.XLOOKUP(B942,表3!B:B,表3!D:D,0)</f>
        <v>6198.23</v>
      </c>
      <c r="E942" s="139">
        <f>SUM(E943:E952)</f>
        <v>6198.23</v>
      </c>
      <c r="F942" s="139">
        <f>SUM(F943:F952)</f>
        <v>9903</v>
      </c>
      <c r="G942" s="231"/>
      <c r="H942" s="76">
        <f t="shared" si="31"/>
        <v>1</v>
      </c>
    </row>
    <row r="943" spans="1:8">
      <c r="A943" s="222">
        <f t="shared" si="30"/>
        <v>7</v>
      </c>
      <c r="B943" s="223">
        <v>2130501</v>
      </c>
      <c r="C943" s="138" t="s">
        <v>579</v>
      </c>
      <c r="D943" s="227">
        <f>_xlfn.XLOOKUP(B943,表3!B:B,表3!D:D,0)</f>
        <v>297.64</v>
      </c>
      <c r="E943" s="139">
        <v>297.64</v>
      </c>
      <c r="F943" s="139">
        <v>251</v>
      </c>
      <c r="G943" s="231"/>
      <c r="H943" s="76">
        <f t="shared" si="31"/>
        <v>1</v>
      </c>
    </row>
    <row r="944" spans="1:8">
      <c r="A944" s="222">
        <f t="shared" si="30"/>
        <v>7</v>
      </c>
      <c r="B944" s="223">
        <v>2130502</v>
      </c>
      <c r="C944" s="138" t="s">
        <v>339</v>
      </c>
      <c r="D944" s="227">
        <f>_xlfn.XLOOKUP(B944,表3!B:B,表3!D:D,0)</f>
        <v>120.59</v>
      </c>
      <c r="E944" s="139">
        <v>120.59</v>
      </c>
      <c r="F944" s="139">
        <v>13</v>
      </c>
      <c r="G944" s="231"/>
      <c r="H944" s="76">
        <f t="shared" si="31"/>
        <v>1</v>
      </c>
    </row>
    <row r="945" hidden="1" spans="1:8">
      <c r="A945" s="222">
        <f t="shared" si="30"/>
        <v>7</v>
      </c>
      <c r="B945" s="223">
        <v>2130503</v>
      </c>
      <c r="C945" s="138" t="s">
        <v>580</v>
      </c>
      <c r="D945" s="227">
        <f>_xlfn.XLOOKUP(B945,表3!B:B,表3!D:D,0)</f>
        <v>0</v>
      </c>
      <c r="E945" s="139">
        <v>0</v>
      </c>
      <c r="F945" s="139">
        <v>0</v>
      </c>
      <c r="G945" s="231"/>
      <c r="H945" s="76">
        <f t="shared" si="31"/>
        <v>0</v>
      </c>
    </row>
    <row r="946" spans="1:8">
      <c r="A946" s="222">
        <f t="shared" si="30"/>
        <v>7</v>
      </c>
      <c r="B946" s="223">
        <v>2130504</v>
      </c>
      <c r="C946" s="138" t="s">
        <v>1261</v>
      </c>
      <c r="D946" s="227">
        <f>_xlfn.XLOOKUP(B946,表3!B:B,表3!D:D,0)</f>
        <v>0</v>
      </c>
      <c r="E946" s="139">
        <v>0</v>
      </c>
      <c r="F946" s="139">
        <v>44</v>
      </c>
      <c r="G946" s="231"/>
      <c r="H946" s="76">
        <f t="shared" si="31"/>
        <v>1</v>
      </c>
    </row>
    <row r="947" hidden="1" spans="1:8">
      <c r="A947" s="222">
        <f t="shared" si="30"/>
        <v>7</v>
      </c>
      <c r="B947" s="223">
        <v>2130505</v>
      </c>
      <c r="C947" s="138" t="s">
        <v>1262</v>
      </c>
      <c r="D947" s="227">
        <f>_xlfn.XLOOKUP(B947,表3!B:B,表3!D:D,0)</f>
        <v>0</v>
      </c>
      <c r="E947" s="139">
        <v>0</v>
      </c>
      <c r="F947" s="139">
        <v>0</v>
      </c>
      <c r="G947" s="231"/>
      <c r="H947" s="76">
        <f t="shared" si="31"/>
        <v>0</v>
      </c>
    </row>
    <row r="948" hidden="1" spans="1:8">
      <c r="A948" s="222">
        <f t="shared" si="30"/>
        <v>7</v>
      </c>
      <c r="B948" s="223">
        <v>2130506</v>
      </c>
      <c r="C948" s="138" t="s">
        <v>1263</v>
      </c>
      <c r="D948" s="227">
        <f>_xlfn.XLOOKUP(B948,表3!B:B,表3!D:D,0)</f>
        <v>0</v>
      </c>
      <c r="E948" s="139">
        <v>0</v>
      </c>
      <c r="F948" s="139">
        <v>0</v>
      </c>
      <c r="G948" s="231"/>
      <c r="H948" s="76">
        <f t="shared" si="31"/>
        <v>0</v>
      </c>
    </row>
    <row r="949" hidden="1" spans="1:8">
      <c r="A949" s="222">
        <f t="shared" si="30"/>
        <v>7</v>
      </c>
      <c r="B949" s="223">
        <v>2130507</v>
      </c>
      <c r="C949" s="138" t="s">
        <v>1264</v>
      </c>
      <c r="D949" s="227">
        <f>_xlfn.XLOOKUP(B949,表3!B:B,表3!D:D,0)</f>
        <v>0</v>
      </c>
      <c r="E949" s="139">
        <v>0</v>
      </c>
      <c r="F949" s="139">
        <v>0</v>
      </c>
      <c r="G949" s="231"/>
      <c r="H949" s="76">
        <f t="shared" si="31"/>
        <v>0</v>
      </c>
    </row>
    <row r="950" hidden="1" spans="1:8">
      <c r="A950" s="222">
        <f t="shared" si="30"/>
        <v>7</v>
      </c>
      <c r="B950" s="223">
        <v>2130508</v>
      </c>
      <c r="C950" s="138" t="s">
        <v>1265</v>
      </c>
      <c r="D950" s="227">
        <f>_xlfn.XLOOKUP(B950,表3!B:B,表3!D:D,0)</f>
        <v>0</v>
      </c>
      <c r="E950" s="139">
        <v>0</v>
      </c>
      <c r="F950" s="139">
        <v>0</v>
      </c>
      <c r="G950" s="231"/>
      <c r="H950" s="76">
        <f t="shared" si="31"/>
        <v>0</v>
      </c>
    </row>
    <row r="951" hidden="1" spans="1:8">
      <c r="A951" s="222">
        <f t="shared" si="30"/>
        <v>7</v>
      </c>
      <c r="B951" s="223">
        <v>2130550</v>
      </c>
      <c r="C951" s="138" t="s">
        <v>587</v>
      </c>
      <c r="D951" s="227">
        <f>_xlfn.XLOOKUP(B951,表3!B:B,表3!D:D,0)</f>
        <v>0</v>
      </c>
      <c r="E951" s="139">
        <v>0</v>
      </c>
      <c r="F951" s="139">
        <v>0</v>
      </c>
      <c r="G951" s="231"/>
      <c r="H951" s="76">
        <f t="shared" si="31"/>
        <v>0</v>
      </c>
    </row>
    <row r="952" spans="1:8">
      <c r="A952" s="222">
        <f t="shared" si="30"/>
        <v>7</v>
      </c>
      <c r="B952" s="223">
        <v>2130599</v>
      </c>
      <c r="C952" s="138" t="s">
        <v>1266</v>
      </c>
      <c r="D952" s="227">
        <f>_xlfn.XLOOKUP(B952,表3!B:B,表3!D:D,0)</f>
        <v>5780</v>
      </c>
      <c r="E952" s="139">
        <v>5780</v>
      </c>
      <c r="F952" s="139">
        <v>9595</v>
      </c>
      <c r="G952" s="231"/>
      <c r="H952" s="76">
        <f t="shared" si="31"/>
        <v>1</v>
      </c>
    </row>
    <row r="953" spans="1:8">
      <c r="A953" s="222">
        <f t="shared" si="30"/>
        <v>5</v>
      </c>
      <c r="B953" s="223">
        <v>21307</v>
      </c>
      <c r="C953" s="140" t="s">
        <v>1267</v>
      </c>
      <c r="D953" s="227">
        <f>_xlfn.XLOOKUP(B953,表3!B:B,表3!D:D,0)</f>
        <v>17147.44</v>
      </c>
      <c r="E953" s="139">
        <f>SUM(E954:E959)</f>
        <v>17147.44</v>
      </c>
      <c r="F953" s="139">
        <f>SUM(F954:F959)</f>
        <v>14310</v>
      </c>
      <c r="G953" s="231"/>
      <c r="H953" s="76">
        <f t="shared" si="31"/>
        <v>1</v>
      </c>
    </row>
    <row r="954" spans="1:8">
      <c r="A954" s="222">
        <f t="shared" si="30"/>
        <v>7</v>
      </c>
      <c r="B954" s="223">
        <v>2130701</v>
      </c>
      <c r="C954" s="138" t="s">
        <v>1268</v>
      </c>
      <c r="D954" s="227">
        <f>_xlfn.XLOOKUP(B954,表3!B:B,表3!D:D,0)</f>
        <v>1379</v>
      </c>
      <c r="E954" s="139">
        <v>1379</v>
      </c>
      <c r="F954" s="139">
        <v>2090</v>
      </c>
      <c r="G954" s="231"/>
      <c r="H954" s="76">
        <f t="shared" si="31"/>
        <v>1</v>
      </c>
    </row>
    <row r="955" hidden="1" spans="1:8">
      <c r="A955" s="222">
        <f t="shared" si="30"/>
        <v>7</v>
      </c>
      <c r="B955" s="223">
        <v>2130704</v>
      </c>
      <c r="C955" s="138" t="s">
        <v>1269</v>
      </c>
      <c r="D955" s="227">
        <f>_xlfn.XLOOKUP(B955,表3!B:B,表3!D:D,0)</f>
        <v>0</v>
      </c>
      <c r="E955" s="139">
        <v>0</v>
      </c>
      <c r="F955" s="139">
        <v>0</v>
      </c>
      <c r="G955" s="231"/>
      <c r="H955" s="76">
        <f t="shared" si="31"/>
        <v>0</v>
      </c>
    </row>
    <row r="956" spans="1:8">
      <c r="A956" s="222">
        <f t="shared" si="30"/>
        <v>7</v>
      </c>
      <c r="B956" s="223">
        <v>2130705</v>
      </c>
      <c r="C956" s="138" t="s">
        <v>1270</v>
      </c>
      <c r="D956" s="227">
        <f>_xlfn.XLOOKUP(B956,表3!B:B,表3!D:D,0)</f>
        <v>13612.44</v>
      </c>
      <c r="E956" s="139">
        <v>13612.44</v>
      </c>
      <c r="F956" s="139">
        <v>11739</v>
      </c>
      <c r="G956" s="231"/>
      <c r="H956" s="76">
        <f t="shared" si="31"/>
        <v>1</v>
      </c>
    </row>
    <row r="957" hidden="1" spans="1:8">
      <c r="A957" s="222">
        <f t="shared" si="30"/>
        <v>7</v>
      </c>
      <c r="B957" s="223">
        <v>2130706</v>
      </c>
      <c r="C957" s="138" t="s">
        <v>1271</v>
      </c>
      <c r="D957" s="227">
        <f>_xlfn.XLOOKUP(B957,表3!B:B,表3!D:D,0)</f>
        <v>0</v>
      </c>
      <c r="E957" s="139">
        <v>0</v>
      </c>
      <c r="F957" s="139">
        <v>0</v>
      </c>
      <c r="G957" s="231"/>
      <c r="H957" s="76">
        <f t="shared" si="31"/>
        <v>0</v>
      </c>
    </row>
    <row r="958" spans="1:8">
      <c r="A958" s="222">
        <f t="shared" si="30"/>
        <v>7</v>
      </c>
      <c r="B958" s="223">
        <v>2130707</v>
      </c>
      <c r="C958" s="138" t="s">
        <v>1272</v>
      </c>
      <c r="D958" s="227">
        <f>_xlfn.XLOOKUP(B958,表3!B:B,表3!D:D,0)</f>
        <v>100</v>
      </c>
      <c r="E958" s="139">
        <v>100</v>
      </c>
      <c r="F958" s="139">
        <v>446</v>
      </c>
      <c r="G958" s="231"/>
      <c r="H958" s="76">
        <f t="shared" si="31"/>
        <v>1</v>
      </c>
    </row>
    <row r="959" spans="1:8">
      <c r="A959" s="222">
        <f t="shared" si="30"/>
        <v>7</v>
      </c>
      <c r="B959" s="223">
        <v>2130799</v>
      </c>
      <c r="C959" s="138" t="s">
        <v>1273</v>
      </c>
      <c r="D959" s="227">
        <f>_xlfn.XLOOKUP(B959,表3!B:B,表3!D:D,0)</f>
        <v>2056</v>
      </c>
      <c r="E959" s="139">
        <v>2056</v>
      </c>
      <c r="F959" s="139">
        <v>35</v>
      </c>
      <c r="G959" s="231"/>
      <c r="H959" s="76">
        <f t="shared" si="31"/>
        <v>1</v>
      </c>
    </row>
    <row r="960" spans="1:8">
      <c r="A960" s="222">
        <f t="shared" si="30"/>
        <v>5</v>
      </c>
      <c r="B960" s="223">
        <v>21308</v>
      </c>
      <c r="C960" s="140" t="s">
        <v>1274</v>
      </c>
      <c r="D960" s="227">
        <f>_xlfn.XLOOKUP(B960,表3!B:B,表3!D:D,0)</f>
        <v>4994</v>
      </c>
      <c r="E960" s="139">
        <f>SUM(E961:E965)</f>
        <v>4994</v>
      </c>
      <c r="F960" s="139">
        <f>SUM(F961:F965)</f>
        <v>4368</v>
      </c>
      <c r="G960" s="231"/>
      <c r="H960" s="76">
        <f t="shared" si="31"/>
        <v>1</v>
      </c>
    </row>
    <row r="961" hidden="1" spans="1:8">
      <c r="A961" s="222">
        <f t="shared" si="30"/>
        <v>7</v>
      </c>
      <c r="B961" s="223">
        <v>2130801</v>
      </c>
      <c r="C961" s="138" t="s">
        <v>1275</v>
      </c>
      <c r="D961" s="227">
        <f>_xlfn.XLOOKUP(B961,表3!B:B,表3!D:D,0)</f>
        <v>0</v>
      </c>
      <c r="E961" s="139">
        <v>0</v>
      </c>
      <c r="F961" s="139">
        <v>0</v>
      </c>
      <c r="G961" s="231"/>
      <c r="H961" s="76">
        <f t="shared" si="31"/>
        <v>0</v>
      </c>
    </row>
    <row r="962" spans="1:8">
      <c r="A962" s="222">
        <f t="shared" si="30"/>
        <v>7</v>
      </c>
      <c r="B962" s="223">
        <v>2130803</v>
      </c>
      <c r="C962" s="138" t="s">
        <v>1276</v>
      </c>
      <c r="D962" s="227">
        <f>_xlfn.XLOOKUP(B962,表3!B:B,表3!D:D,0)</f>
        <v>4083</v>
      </c>
      <c r="E962" s="139">
        <v>4083</v>
      </c>
      <c r="F962" s="139">
        <v>3965</v>
      </c>
      <c r="G962" s="231"/>
      <c r="H962" s="76">
        <f t="shared" si="31"/>
        <v>1</v>
      </c>
    </row>
    <row r="963" spans="1:8">
      <c r="A963" s="222">
        <f t="shared" si="30"/>
        <v>7</v>
      </c>
      <c r="B963" s="223">
        <v>2130804</v>
      </c>
      <c r="C963" s="138" t="s">
        <v>1277</v>
      </c>
      <c r="D963" s="227">
        <f>_xlfn.XLOOKUP(B963,表3!B:B,表3!D:D,0)</f>
        <v>911</v>
      </c>
      <c r="E963" s="139">
        <v>911</v>
      </c>
      <c r="F963" s="139">
        <v>403</v>
      </c>
      <c r="G963" s="231"/>
      <c r="H963" s="76">
        <f t="shared" si="31"/>
        <v>1</v>
      </c>
    </row>
    <row r="964" hidden="1" spans="1:8">
      <c r="A964" s="222">
        <f t="shared" si="30"/>
        <v>7</v>
      </c>
      <c r="B964" s="223">
        <v>2130805</v>
      </c>
      <c r="C964" s="138" t="s">
        <v>1278</v>
      </c>
      <c r="D964" s="227">
        <f>_xlfn.XLOOKUP(B964,表3!B:B,表3!D:D,0)</f>
        <v>0</v>
      </c>
      <c r="E964" s="139">
        <v>0</v>
      </c>
      <c r="F964" s="139">
        <v>0</v>
      </c>
      <c r="G964" s="231"/>
      <c r="H964" s="76">
        <f t="shared" si="31"/>
        <v>0</v>
      </c>
    </row>
    <row r="965" hidden="1" spans="1:8">
      <c r="A965" s="222">
        <f t="shared" ref="A965:A1028" si="32">LEN(B965)</f>
        <v>7</v>
      </c>
      <c r="B965" s="223">
        <v>2130899</v>
      </c>
      <c r="C965" s="138" t="s">
        <v>1279</v>
      </c>
      <c r="D965" s="227">
        <f>_xlfn.XLOOKUP(B965,表3!B:B,表3!D:D,0)</f>
        <v>0</v>
      </c>
      <c r="E965" s="139">
        <v>0</v>
      </c>
      <c r="F965" s="139">
        <v>0</v>
      </c>
      <c r="G965" s="231"/>
      <c r="H965" s="76">
        <f t="shared" si="31"/>
        <v>0</v>
      </c>
    </row>
    <row r="966" spans="1:8">
      <c r="A966" s="222">
        <f t="shared" si="32"/>
        <v>5</v>
      </c>
      <c r="B966" s="223">
        <v>21309</v>
      </c>
      <c r="C966" s="140" t="s">
        <v>1280</v>
      </c>
      <c r="D966" s="227">
        <f>_xlfn.XLOOKUP(B966,表3!B:B,表3!D:D,0)</f>
        <v>2869</v>
      </c>
      <c r="E966" s="139">
        <f>SUM(E967:E968)</f>
        <v>2869</v>
      </c>
      <c r="F966" s="139">
        <f>SUM(F967:F968)</f>
        <v>3165</v>
      </c>
      <c r="G966" s="231"/>
      <c r="H966" s="76">
        <f t="shared" si="31"/>
        <v>1</v>
      </c>
    </row>
    <row r="967" hidden="1" spans="1:8">
      <c r="A967" s="222">
        <f t="shared" si="32"/>
        <v>7</v>
      </c>
      <c r="B967" s="223">
        <v>2130901</v>
      </c>
      <c r="C967" s="138" t="s">
        <v>1281</v>
      </c>
      <c r="D967" s="227">
        <f>_xlfn.XLOOKUP(B967,表3!B:B,表3!D:D,0)</f>
        <v>0</v>
      </c>
      <c r="E967" s="139">
        <v>0</v>
      </c>
      <c r="F967" s="139">
        <v>0</v>
      </c>
      <c r="G967" s="231"/>
      <c r="H967" s="76">
        <f t="shared" si="31"/>
        <v>0</v>
      </c>
    </row>
    <row r="968" spans="1:8">
      <c r="A968" s="222">
        <f t="shared" si="32"/>
        <v>7</v>
      </c>
      <c r="B968" s="223">
        <v>2130999</v>
      </c>
      <c r="C968" s="138" t="s">
        <v>1282</v>
      </c>
      <c r="D968" s="227">
        <f>_xlfn.XLOOKUP(B968,表3!B:B,表3!D:D,0)</f>
        <v>2869</v>
      </c>
      <c r="E968" s="139">
        <v>2869</v>
      </c>
      <c r="F968" s="139">
        <v>3165</v>
      </c>
      <c r="G968" s="231"/>
      <c r="H968" s="76">
        <f t="shared" si="31"/>
        <v>1</v>
      </c>
    </row>
    <row r="969" spans="1:8">
      <c r="A969" s="222">
        <f t="shared" si="32"/>
        <v>5</v>
      </c>
      <c r="B969" s="223">
        <v>21399</v>
      </c>
      <c r="C969" s="140" t="s">
        <v>1283</v>
      </c>
      <c r="D969" s="227">
        <f>_xlfn.XLOOKUP(B969,表3!B:B,表3!D:D,0)</f>
        <v>0</v>
      </c>
      <c r="E969" s="139">
        <f>E970+E971</f>
        <v>0</v>
      </c>
      <c r="F969" s="139">
        <f>F970+F971</f>
        <v>1218</v>
      </c>
      <c r="G969" s="231"/>
      <c r="H969" s="76">
        <f t="shared" si="31"/>
        <v>1</v>
      </c>
    </row>
    <row r="970" hidden="1" spans="1:8">
      <c r="A970" s="222">
        <f t="shared" si="32"/>
        <v>7</v>
      </c>
      <c r="B970" s="223">
        <v>2139901</v>
      </c>
      <c r="C970" s="138" t="s">
        <v>1284</v>
      </c>
      <c r="D970" s="227">
        <f>_xlfn.XLOOKUP(B970,表3!B:B,表3!D:D,0)</f>
        <v>0</v>
      </c>
      <c r="E970" s="139">
        <v>0</v>
      </c>
      <c r="F970" s="139">
        <v>0</v>
      </c>
      <c r="G970" s="231"/>
      <c r="H970" s="76">
        <f t="shared" si="31"/>
        <v>0</v>
      </c>
    </row>
    <row r="971" spans="1:8">
      <c r="A971" s="222">
        <f t="shared" si="32"/>
        <v>7</v>
      </c>
      <c r="B971" s="223">
        <v>2139999</v>
      </c>
      <c r="C971" s="138" t="s">
        <v>1285</v>
      </c>
      <c r="D971" s="227">
        <f>_xlfn.XLOOKUP(B971,表3!B:B,表3!D:D,0)</f>
        <v>0</v>
      </c>
      <c r="E971" s="139">
        <v>0</v>
      </c>
      <c r="F971" s="139">
        <v>1218</v>
      </c>
      <c r="G971" s="231"/>
      <c r="H971" s="76">
        <f t="shared" si="31"/>
        <v>1</v>
      </c>
    </row>
    <row r="972" spans="1:8">
      <c r="A972" s="222">
        <f t="shared" si="32"/>
        <v>3</v>
      </c>
      <c r="B972" s="223">
        <v>214</v>
      </c>
      <c r="C972" s="140" t="s">
        <v>488</v>
      </c>
      <c r="D972" s="227">
        <f>_xlfn.XLOOKUP(B972,表3!B:B,表3!D:D,0)</f>
        <v>19713.88</v>
      </c>
      <c r="E972" s="139">
        <f>SUM(E973,E994,E1004,E1014,E1021)</f>
        <v>35013.88</v>
      </c>
      <c r="F972" s="139">
        <f>SUM(F973,F994,F1004,F1014,F1021)</f>
        <v>14092</v>
      </c>
      <c r="G972" s="231"/>
      <c r="H972" s="76">
        <f t="shared" si="31"/>
        <v>1</v>
      </c>
    </row>
    <row r="973" spans="1:8">
      <c r="A973" s="222">
        <f t="shared" si="32"/>
        <v>5</v>
      </c>
      <c r="B973" s="223">
        <v>21401</v>
      </c>
      <c r="C973" s="140" t="s">
        <v>1286</v>
      </c>
      <c r="D973" s="227">
        <f>_xlfn.XLOOKUP(B973,表3!B:B,表3!D:D,0)+5400</f>
        <v>17079.88</v>
      </c>
      <c r="E973" s="139">
        <f>SUM(E974:E993)</f>
        <v>32379.88</v>
      </c>
      <c r="F973" s="139">
        <f>SUM(F974:F993)</f>
        <v>13258</v>
      </c>
      <c r="G973" s="231"/>
      <c r="H973" s="76">
        <f t="shared" ref="H973:H1036" si="33">IF(AND(D973=0,E973=0,F973=0),0,1)</f>
        <v>1</v>
      </c>
    </row>
    <row r="974" spans="1:8">
      <c r="A974" s="222">
        <f t="shared" si="32"/>
        <v>7</v>
      </c>
      <c r="B974" s="223">
        <v>2140101</v>
      </c>
      <c r="C974" s="138" t="s">
        <v>579</v>
      </c>
      <c r="D974" s="227">
        <f>_xlfn.XLOOKUP(B974,表3!B:B,表3!D:D,0)</f>
        <v>5559.28</v>
      </c>
      <c r="E974" s="139">
        <v>5559.28</v>
      </c>
      <c r="F974" s="139">
        <v>4854</v>
      </c>
      <c r="G974" s="231"/>
      <c r="H974" s="76">
        <f t="shared" si="33"/>
        <v>1</v>
      </c>
    </row>
    <row r="975" spans="1:8">
      <c r="A975" s="222">
        <f t="shared" si="32"/>
        <v>7</v>
      </c>
      <c r="B975" s="223">
        <v>2140102</v>
      </c>
      <c r="C975" s="138" t="s">
        <v>339</v>
      </c>
      <c r="D975" s="227">
        <f>_xlfn.XLOOKUP(B975,表3!B:B,表3!D:D,0)</f>
        <v>378</v>
      </c>
      <c r="E975" s="139">
        <v>378</v>
      </c>
      <c r="F975" s="139">
        <v>909</v>
      </c>
      <c r="G975" s="231"/>
      <c r="H975" s="76">
        <f t="shared" si="33"/>
        <v>1</v>
      </c>
    </row>
    <row r="976" hidden="1" spans="1:8">
      <c r="A976" s="222">
        <f t="shared" si="32"/>
        <v>7</v>
      </c>
      <c r="B976" s="223">
        <v>2140103</v>
      </c>
      <c r="C976" s="138" t="s">
        <v>580</v>
      </c>
      <c r="D976" s="227">
        <f>_xlfn.XLOOKUP(B976,表3!B:B,表3!D:D,0)</f>
        <v>0</v>
      </c>
      <c r="E976" s="139">
        <v>0</v>
      </c>
      <c r="F976" s="139">
        <v>0</v>
      </c>
      <c r="G976" s="231"/>
      <c r="H976" s="76">
        <f t="shared" si="33"/>
        <v>0</v>
      </c>
    </row>
    <row r="977" spans="1:8">
      <c r="A977" s="222">
        <f t="shared" si="32"/>
        <v>7</v>
      </c>
      <c r="B977" s="223">
        <v>2140104</v>
      </c>
      <c r="C977" s="138" t="s">
        <v>1287</v>
      </c>
      <c r="D977" s="227">
        <f>_xlfn.XLOOKUP(B977,表3!B:B,表3!D:D,0)+3000</f>
        <v>4000</v>
      </c>
      <c r="E977" s="139">
        <f>4000+15300</f>
        <v>19300</v>
      </c>
      <c r="F977" s="139">
        <v>3827</v>
      </c>
      <c r="G977" s="231"/>
      <c r="H977" s="76">
        <f t="shared" si="33"/>
        <v>1</v>
      </c>
    </row>
    <row r="978" spans="1:8">
      <c r="A978" s="222">
        <f t="shared" si="32"/>
        <v>7</v>
      </c>
      <c r="B978" s="223">
        <v>2140106</v>
      </c>
      <c r="C978" s="138" t="s">
        <v>1288</v>
      </c>
      <c r="D978" s="227">
        <f>_xlfn.XLOOKUP(B978,表3!B:B,表3!D:D,0)+2400</f>
        <v>4371</v>
      </c>
      <c r="E978" s="139">
        <v>4371</v>
      </c>
      <c r="F978" s="139">
        <v>3550</v>
      </c>
      <c r="G978" s="231"/>
      <c r="H978" s="76">
        <f t="shared" si="33"/>
        <v>1</v>
      </c>
    </row>
    <row r="979" hidden="1" spans="1:8">
      <c r="A979" s="222">
        <f t="shared" si="32"/>
        <v>7</v>
      </c>
      <c r="B979" s="223">
        <v>2140109</v>
      </c>
      <c r="C979" s="138" t="s">
        <v>1289</v>
      </c>
      <c r="D979" s="227">
        <f>_xlfn.XLOOKUP(B979,表3!B:B,表3!D:D,0)</f>
        <v>0</v>
      </c>
      <c r="E979" s="139">
        <v>0</v>
      </c>
      <c r="F979" s="139">
        <v>0</v>
      </c>
      <c r="G979" s="231"/>
      <c r="H979" s="76">
        <f t="shared" si="33"/>
        <v>0</v>
      </c>
    </row>
    <row r="980" hidden="1" spans="1:8">
      <c r="A980" s="222">
        <f t="shared" si="32"/>
        <v>7</v>
      </c>
      <c r="B980" s="223">
        <v>2140110</v>
      </c>
      <c r="C980" s="138" t="s">
        <v>1290</v>
      </c>
      <c r="D980" s="227">
        <f>_xlfn.XLOOKUP(B980,表3!B:B,表3!D:D,0)</f>
        <v>0</v>
      </c>
      <c r="E980" s="139">
        <v>0</v>
      </c>
      <c r="F980" s="139">
        <v>0</v>
      </c>
      <c r="G980" s="231"/>
      <c r="H980" s="76">
        <f t="shared" si="33"/>
        <v>0</v>
      </c>
    </row>
    <row r="981" hidden="1" spans="1:8">
      <c r="A981" s="222">
        <f t="shared" si="32"/>
        <v>7</v>
      </c>
      <c r="B981" s="223">
        <v>2140112</v>
      </c>
      <c r="C981" s="138" t="s">
        <v>1291</v>
      </c>
      <c r="D981" s="227">
        <f>_xlfn.XLOOKUP(B981,表3!B:B,表3!D:D,0)</f>
        <v>0</v>
      </c>
      <c r="E981" s="139">
        <v>0</v>
      </c>
      <c r="F981" s="139">
        <v>0</v>
      </c>
      <c r="G981" s="231"/>
      <c r="H981" s="76">
        <f t="shared" si="33"/>
        <v>0</v>
      </c>
    </row>
    <row r="982" hidden="1" spans="1:8">
      <c r="A982" s="222">
        <f t="shared" si="32"/>
        <v>7</v>
      </c>
      <c r="B982" s="223">
        <v>2140114</v>
      </c>
      <c r="C982" s="138" t="s">
        <v>1292</v>
      </c>
      <c r="D982" s="227">
        <f>_xlfn.XLOOKUP(B982,表3!B:B,表3!D:D,0)</f>
        <v>0</v>
      </c>
      <c r="E982" s="139">
        <v>0</v>
      </c>
      <c r="F982" s="139">
        <v>0</v>
      </c>
      <c r="G982" s="231"/>
      <c r="H982" s="76">
        <f t="shared" si="33"/>
        <v>0</v>
      </c>
    </row>
    <row r="983" hidden="1" spans="1:8">
      <c r="A983" s="222">
        <f t="shared" si="32"/>
        <v>7</v>
      </c>
      <c r="B983" s="223">
        <v>2140122</v>
      </c>
      <c r="C983" s="138" t="s">
        <v>1293</v>
      </c>
      <c r="D983" s="227">
        <f>_xlfn.XLOOKUP(B983,表3!B:B,表3!D:D,0)</f>
        <v>0</v>
      </c>
      <c r="E983" s="139">
        <v>0</v>
      </c>
      <c r="F983" s="139">
        <v>0</v>
      </c>
      <c r="G983" s="231"/>
      <c r="H983" s="76">
        <f t="shared" si="33"/>
        <v>0</v>
      </c>
    </row>
    <row r="984" hidden="1" spans="1:8">
      <c r="A984" s="222">
        <f t="shared" si="32"/>
        <v>7</v>
      </c>
      <c r="B984" s="223">
        <v>2140123</v>
      </c>
      <c r="C984" s="138" t="s">
        <v>1294</v>
      </c>
      <c r="D984" s="227">
        <f>_xlfn.XLOOKUP(B984,表3!B:B,表3!D:D,0)</f>
        <v>0</v>
      </c>
      <c r="E984" s="139">
        <v>0</v>
      </c>
      <c r="F984" s="139">
        <v>0</v>
      </c>
      <c r="G984" s="231"/>
      <c r="H984" s="76">
        <f t="shared" si="33"/>
        <v>0</v>
      </c>
    </row>
    <row r="985" hidden="1" spans="1:8">
      <c r="A985" s="222">
        <f t="shared" si="32"/>
        <v>7</v>
      </c>
      <c r="B985" s="223">
        <v>2140127</v>
      </c>
      <c r="C985" s="138" t="s">
        <v>1295</v>
      </c>
      <c r="D985" s="227">
        <f>_xlfn.XLOOKUP(B985,表3!B:B,表3!D:D,0)</f>
        <v>0</v>
      </c>
      <c r="E985" s="139">
        <v>0</v>
      </c>
      <c r="F985" s="139">
        <v>0</v>
      </c>
      <c r="G985" s="231"/>
      <c r="H985" s="76">
        <f t="shared" si="33"/>
        <v>0</v>
      </c>
    </row>
    <row r="986" hidden="1" spans="1:8">
      <c r="A986" s="222">
        <f t="shared" si="32"/>
        <v>7</v>
      </c>
      <c r="B986" s="223">
        <v>2140128</v>
      </c>
      <c r="C986" s="138" t="s">
        <v>1296</v>
      </c>
      <c r="D986" s="227">
        <f>_xlfn.XLOOKUP(B986,表3!B:B,表3!D:D,0)</f>
        <v>0</v>
      </c>
      <c r="E986" s="139">
        <v>0</v>
      </c>
      <c r="F986" s="139">
        <v>0</v>
      </c>
      <c r="G986" s="231"/>
      <c r="H986" s="76">
        <f t="shared" si="33"/>
        <v>0</v>
      </c>
    </row>
    <row r="987" hidden="1" spans="1:8">
      <c r="A987" s="222">
        <f t="shared" si="32"/>
        <v>7</v>
      </c>
      <c r="B987" s="223">
        <v>2140129</v>
      </c>
      <c r="C987" s="138" t="s">
        <v>1297</v>
      </c>
      <c r="D987" s="227">
        <f>_xlfn.XLOOKUP(B987,表3!B:B,表3!D:D,0)</f>
        <v>0</v>
      </c>
      <c r="E987" s="139">
        <v>0</v>
      </c>
      <c r="F987" s="139">
        <v>0</v>
      </c>
      <c r="G987" s="231"/>
      <c r="H987" s="76">
        <f t="shared" si="33"/>
        <v>0</v>
      </c>
    </row>
    <row r="988" hidden="1" spans="1:8">
      <c r="A988" s="222">
        <f t="shared" si="32"/>
        <v>7</v>
      </c>
      <c r="B988" s="223">
        <v>2140130</v>
      </c>
      <c r="C988" s="138" t="s">
        <v>1298</v>
      </c>
      <c r="D988" s="227">
        <f>_xlfn.XLOOKUP(B988,表3!B:B,表3!D:D,0)</f>
        <v>0</v>
      </c>
      <c r="E988" s="139">
        <v>0</v>
      </c>
      <c r="F988" s="139">
        <v>0</v>
      </c>
      <c r="G988" s="231"/>
      <c r="H988" s="76">
        <f t="shared" si="33"/>
        <v>0</v>
      </c>
    </row>
    <row r="989" hidden="1" spans="1:8">
      <c r="A989" s="222">
        <f t="shared" si="32"/>
        <v>7</v>
      </c>
      <c r="B989" s="223">
        <v>2140131</v>
      </c>
      <c r="C989" s="138" t="s">
        <v>1299</v>
      </c>
      <c r="D989" s="227">
        <f>_xlfn.XLOOKUP(B989,表3!B:B,表3!D:D,0)</f>
        <v>0</v>
      </c>
      <c r="E989" s="139">
        <v>0</v>
      </c>
      <c r="F989" s="139">
        <v>0</v>
      </c>
      <c r="G989" s="231"/>
      <c r="H989" s="76">
        <f t="shared" si="33"/>
        <v>0</v>
      </c>
    </row>
    <row r="990" hidden="1" spans="1:8">
      <c r="A990" s="222">
        <f t="shared" si="32"/>
        <v>7</v>
      </c>
      <c r="B990" s="223">
        <v>2140133</v>
      </c>
      <c r="C990" s="138" t="s">
        <v>1300</v>
      </c>
      <c r="D990" s="227">
        <f>_xlfn.XLOOKUP(B990,表3!B:B,表3!D:D,0)</f>
        <v>0</v>
      </c>
      <c r="E990" s="139">
        <v>0</v>
      </c>
      <c r="F990" s="139">
        <v>0</v>
      </c>
      <c r="G990" s="231"/>
      <c r="H990" s="76">
        <f t="shared" si="33"/>
        <v>0</v>
      </c>
    </row>
    <row r="991" hidden="1" spans="1:8">
      <c r="A991" s="222">
        <f t="shared" si="32"/>
        <v>7</v>
      </c>
      <c r="B991" s="223">
        <v>2140136</v>
      </c>
      <c r="C991" s="138" t="s">
        <v>1301</v>
      </c>
      <c r="D991" s="227">
        <f>_xlfn.XLOOKUP(B991,表3!B:B,表3!D:D,0)</f>
        <v>0</v>
      </c>
      <c r="E991" s="139">
        <v>0</v>
      </c>
      <c r="F991" s="139">
        <v>0</v>
      </c>
      <c r="G991" s="231"/>
      <c r="H991" s="76">
        <f t="shared" si="33"/>
        <v>0</v>
      </c>
    </row>
    <row r="992" hidden="1" spans="1:8">
      <c r="A992" s="222">
        <f t="shared" si="32"/>
        <v>7</v>
      </c>
      <c r="B992" s="223">
        <v>2140138</v>
      </c>
      <c r="C992" s="138" t="s">
        <v>1302</v>
      </c>
      <c r="D992" s="227">
        <f>_xlfn.XLOOKUP(B992,表3!B:B,表3!D:D,0)</f>
        <v>0</v>
      </c>
      <c r="E992" s="139">
        <v>0</v>
      </c>
      <c r="F992" s="139">
        <v>0</v>
      </c>
      <c r="G992" s="231"/>
      <c r="H992" s="76">
        <f t="shared" si="33"/>
        <v>0</v>
      </c>
    </row>
    <row r="993" spans="1:8">
      <c r="A993" s="222">
        <f t="shared" si="32"/>
        <v>7</v>
      </c>
      <c r="B993" s="223">
        <v>2140199</v>
      </c>
      <c r="C993" s="138" t="s">
        <v>1303</v>
      </c>
      <c r="D993" s="227">
        <f>_xlfn.XLOOKUP(B993,表3!B:B,表3!D:D,0)</f>
        <v>2771.6</v>
      </c>
      <c r="E993" s="139">
        <v>2771.6</v>
      </c>
      <c r="F993" s="139">
        <v>118</v>
      </c>
      <c r="G993" s="231"/>
      <c r="H993" s="76">
        <f t="shared" si="33"/>
        <v>1</v>
      </c>
    </row>
    <row r="994" hidden="1" spans="1:8">
      <c r="A994" s="222">
        <f t="shared" si="32"/>
        <v>5</v>
      </c>
      <c r="B994" s="223">
        <v>21402</v>
      </c>
      <c r="C994" s="140" t="s">
        <v>1304</v>
      </c>
      <c r="D994" s="227">
        <f>_xlfn.XLOOKUP(B994,表3!B:B,表3!D:D,0)</f>
        <v>0</v>
      </c>
      <c r="E994" s="139">
        <f>SUM(E995:E1003)</f>
        <v>0</v>
      </c>
      <c r="F994" s="139">
        <f>SUM(F995:F1003)</f>
        <v>0</v>
      </c>
      <c r="G994" s="231"/>
      <c r="H994" s="76">
        <f t="shared" si="33"/>
        <v>0</v>
      </c>
    </row>
    <row r="995" hidden="1" spans="1:8">
      <c r="A995" s="222">
        <f t="shared" si="32"/>
        <v>7</v>
      </c>
      <c r="B995" s="223">
        <v>2140201</v>
      </c>
      <c r="C995" s="138" t="s">
        <v>579</v>
      </c>
      <c r="D995" s="227">
        <f>_xlfn.XLOOKUP(B995,表3!B:B,表3!D:D,0)</f>
        <v>0</v>
      </c>
      <c r="E995" s="139">
        <v>0</v>
      </c>
      <c r="F995" s="139">
        <v>0</v>
      </c>
      <c r="G995" s="231"/>
      <c r="H995" s="76">
        <f t="shared" si="33"/>
        <v>0</v>
      </c>
    </row>
    <row r="996" hidden="1" spans="1:8">
      <c r="A996" s="222">
        <f t="shared" si="32"/>
        <v>7</v>
      </c>
      <c r="B996" s="223">
        <v>2140202</v>
      </c>
      <c r="C996" s="138" t="s">
        <v>339</v>
      </c>
      <c r="D996" s="227">
        <f>_xlfn.XLOOKUP(B996,表3!B:B,表3!D:D,0)</f>
        <v>0</v>
      </c>
      <c r="E996" s="139">
        <v>0</v>
      </c>
      <c r="F996" s="139">
        <v>0</v>
      </c>
      <c r="G996" s="231"/>
      <c r="H996" s="76">
        <f t="shared" si="33"/>
        <v>0</v>
      </c>
    </row>
    <row r="997" hidden="1" spans="1:8">
      <c r="A997" s="222">
        <f t="shared" si="32"/>
        <v>7</v>
      </c>
      <c r="B997" s="223">
        <v>2140203</v>
      </c>
      <c r="C997" s="138" t="s">
        <v>580</v>
      </c>
      <c r="D997" s="227">
        <f>_xlfn.XLOOKUP(B997,表3!B:B,表3!D:D,0)</f>
        <v>0</v>
      </c>
      <c r="E997" s="139">
        <v>0</v>
      </c>
      <c r="F997" s="139">
        <v>0</v>
      </c>
      <c r="G997" s="231"/>
      <c r="H997" s="76">
        <f t="shared" si="33"/>
        <v>0</v>
      </c>
    </row>
    <row r="998" hidden="1" spans="1:8">
      <c r="A998" s="222">
        <f t="shared" si="32"/>
        <v>7</v>
      </c>
      <c r="B998" s="223">
        <v>2140204</v>
      </c>
      <c r="C998" s="138" t="s">
        <v>1305</v>
      </c>
      <c r="D998" s="227">
        <f>_xlfn.XLOOKUP(B998,表3!B:B,表3!D:D,0)</f>
        <v>0</v>
      </c>
      <c r="E998" s="139">
        <v>0</v>
      </c>
      <c r="F998" s="139">
        <v>0</v>
      </c>
      <c r="G998" s="231"/>
      <c r="H998" s="76">
        <f t="shared" si="33"/>
        <v>0</v>
      </c>
    </row>
    <row r="999" hidden="1" spans="1:8">
      <c r="A999" s="222">
        <f t="shared" si="32"/>
        <v>7</v>
      </c>
      <c r="B999" s="223">
        <v>2140205</v>
      </c>
      <c r="C999" s="138" t="s">
        <v>1306</v>
      </c>
      <c r="D999" s="227">
        <f>_xlfn.XLOOKUP(B999,表3!B:B,表3!D:D,0)</f>
        <v>0</v>
      </c>
      <c r="E999" s="139">
        <v>0</v>
      </c>
      <c r="F999" s="139">
        <v>0</v>
      </c>
      <c r="G999" s="231"/>
      <c r="H999" s="76">
        <f t="shared" si="33"/>
        <v>0</v>
      </c>
    </row>
    <row r="1000" hidden="1" spans="1:8">
      <c r="A1000" s="222">
        <f t="shared" si="32"/>
        <v>7</v>
      </c>
      <c r="B1000" s="223">
        <v>2140206</v>
      </c>
      <c r="C1000" s="138" t="s">
        <v>1307</v>
      </c>
      <c r="D1000" s="227">
        <f>_xlfn.XLOOKUP(B1000,表3!B:B,表3!D:D,0)</f>
        <v>0</v>
      </c>
      <c r="E1000" s="139">
        <v>0</v>
      </c>
      <c r="F1000" s="139">
        <v>0</v>
      </c>
      <c r="G1000" s="231"/>
      <c r="H1000" s="76">
        <f t="shared" si="33"/>
        <v>0</v>
      </c>
    </row>
    <row r="1001" hidden="1" spans="1:8">
      <c r="A1001" s="222">
        <f t="shared" si="32"/>
        <v>7</v>
      </c>
      <c r="B1001" s="223">
        <v>2140207</v>
      </c>
      <c r="C1001" s="138" t="s">
        <v>1308</v>
      </c>
      <c r="D1001" s="227">
        <f>_xlfn.XLOOKUP(B1001,表3!B:B,表3!D:D,0)</f>
        <v>0</v>
      </c>
      <c r="E1001" s="139">
        <v>0</v>
      </c>
      <c r="F1001" s="139">
        <v>0</v>
      </c>
      <c r="G1001" s="231"/>
      <c r="H1001" s="76">
        <f t="shared" si="33"/>
        <v>0</v>
      </c>
    </row>
    <row r="1002" hidden="1" spans="1:8">
      <c r="A1002" s="222">
        <f t="shared" si="32"/>
        <v>7</v>
      </c>
      <c r="B1002" s="223">
        <v>2140208</v>
      </c>
      <c r="C1002" s="138" t="s">
        <v>1309</v>
      </c>
      <c r="D1002" s="227">
        <f>_xlfn.XLOOKUP(B1002,表3!B:B,表3!D:D,0)</f>
        <v>0</v>
      </c>
      <c r="E1002" s="139">
        <v>0</v>
      </c>
      <c r="F1002" s="139">
        <v>0</v>
      </c>
      <c r="G1002" s="231"/>
      <c r="H1002" s="76">
        <f t="shared" si="33"/>
        <v>0</v>
      </c>
    </row>
    <row r="1003" hidden="1" spans="1:8">
      <c r="A1003" s="222">
        <f t="shared" si="32"/>
        <v>7</v>
      </c>
      <c r="B1003" s="223">
        <v>2140299</v>
      </c>
      <c r="C1003" s="138" t="s">
        <v>1310</v>
      </c>
      <c r="D1003" s="227">
        <f>_xlfn.XLOOKUP(B1003,表3!B:B,表3!D:D,0)</f>
        <v>0</v>
      </c>
      <c r="E1003" s="139">
        <v>0</v>
      </c>
      <c r="F1003" s="139">
        <v>0</v>
      </c>
      <c r="G1003" s="231"/>
      <c r="H1003" s="76">
        <f t="shared" si="33"/>
        <v>0</v>
      </c>
    </row>
    <row r="1004" hidden="1" spans="1:8">
      <c r="A1004" s="222">
        <f t="shared" si="32"/>
        <v>5</v>
      </c>
      <c r="B1004" s="223">
        <v>21403</v>
      </c>
      <c r="C1004" s="140" t="s">
        <v>1311</v>
      </c>
      <c r="D1004" s="227">
        <f>_xlfn.XLOOKUP(B1004,表3!B:B,表3!D:D,0)</f>
        <v>0</v>
      </c>
      <c r="E1004" s="139">
        <f>SUM(E1005:E1013)</f>
        <v>0</v>
      </c>
      <c r="F1004" s="139">
        <f>SUM(F1005:F1013)</f>
        <v>0</v>
      </c>
      <c r="G1004" s="231"/>
      <c r="H1004" s="76">
        <f t="shared" si="33"/>
        <v>0</v>
      </c>
    </row>
    <row r="1005" hidden="1" spans="1:8">
      <c r="A1005" s="222">
        <f t="shared" si="32"/>
        <v>7</v>
      </c>
      <c r="B1005" s="223">
        <v>2140301</v>
      </c>
      <c r="C1005" s="138" t="s">
        <v>579</v>
      </c>
      <c r="D1005" s="227">
        <f>_xlfn.XLOOKUP(B1005,表3!B:B,表3!D:D,0)</f>
        <v>0</v>
      </c>
      <c r="E1005" s="139">
        <v>0</v>
      </c>
      <c r="F1005" s="139">
        <v>0</v>
      </c>
      <c r="G1005" s="231"/>
      <c r="H1005" s="76">
        <f t="shared" si="33"/>
        <v>0</v>
      </c>
    </row>
    <row r="1006" hidden="1" spans="1:8">
      <c r="A1006" s="222">
        <f t="shared" si="32"/>
        <v>7</v>
      </c>
      <c r="B1006" s="223">
        <v>2140302</v>
      </c>
      <c r="C1006" s="138" t="s">
        <v>339</v>
      </c>
      <c r="D1006" s="227">
        <f>_xlfn.XLOOKUP(B1006,表3!B:B,表3!D:D,0)</f>
        <v>0</v>
      </c>
      <c r="E1006" s="139">
        <v>0</v>
      </c>
      <c r="F1006" s="139">
        <v>0</v>
      </c>
      <c r="G1006" s="231"/>
      <c r="H1006" s="76">
        <f t="shared" si="33"/>
        <v>0</v>
      </c>
    </row>
    <row r="1007" hidden="1" spans="1:8">
      <c r="A1007" s="222">
        <f t="shared" si="32"/>
        <v>7</v>
      </c>
      <c r="B1007" s="223">
        <v>2140303</v>
      </c>
      <c r="C1007" s="138" t="s">
        <v>580</v>
      </c>
      <c r="D1007" s="227">
        <f>_xlfn.XLOOKUP(B1007,表3!B:B,表3!D:D,0)</f>
        <v>0</v>
      </c>
      <c r="E1007" s="139">
        <v>0</v>
      </c>
      <c r="F1007" s="139">
        <v>0</v>
      </c>
      <c r="G1007" s="231"/>
      <c r="H1007" s="76">
        <f t="shared" si="33"/>
        <v>0</v>
      </c>
    </row>
    <row r="1008" hidden="1" spans="1:8">
      <c r="A1008" s="222">
        <f t="shared" si="32"/>
        <v>7</v>
      </c>
      <c r="B1008" s="223">
        <v>2140304</v>
      </c>
      <c r="C1008" s="138" t="s">
        <v>1312</v>
      </c>
      <c r="D1008" s="227">
        <f>_xlfn.XLOOKUP(B1008,表3!B:B,表3!D:D,0)</f>
        <v>0</v>
      </c>
      <c r="E1008" s="139">
        <v>0</v>
      </c>
      <c r="F1008" s="139">
        <v>0</v>
      </c>
      <c r="G1008" s="231"/>
      <c r="H1008" s="76">
        <f t="shared" si="33"/>
        <v>0</v>
      </c>
    </row>
    <row r="1009" hidden="1" spans="1:8">
      <c r="A1009" s="222">
        <f t="shared" si="32"/>
        <v>7</v>
      </c>
      <c r="B1009" s="223">
        <v>2140305</v>
      </c>
      <c r="C1009" s="138" t="s">
        <v>1313</v>
      </c>
      <c r="D1009" s="227">
        <f>_xlfn.XLOOKUP(B1009,表3!B:B,表3!D:D,0)</f>
        <v>0</v>
      </c>
      <c r="E1009" s="139">
        <v>0</v>
      </c>
      <c r="F1009" s="139">
        <v>0</v>
      </c>
      <c r="G1009" s="231"/>
      <c r="H1009" s="76">
        <f t="shared" si="33"/>
        <v>0</v>
      </c>
    </row>
    <row r="1010" hidden="1" spans="1:8">
      <c r="A1010" s="222">
        <f t="shared" si="32"/>
        <v>7</v>
      </c>
      <c r="B1010" s="223">
        <v>2140306</v>
      </c>
      <c r="C1010" s="138" t="s">
        <v>1314</v>
      </c>
      <c r="D1010" s="227">
        <f>_xlfn.XLOOKUP(B1010,表3!B:B,表3!D:D,0)</f>
        <v>0</v>
      </c>
      <c r="E1010" s="139">
        <v>0</v>
      </c>
      <c r="F1010" s="139">
        <v>0</v>
      </c>
      <c r="G1010" s="231"/>
      <c r="H1010" s="76">
        <f t="shared" si="33"/>
        <v>0</v>
      </c>
    </row>
    <row r="1011" hidden="1" spans="1:8">
      <c r="A1011" s="222">
        <f t="shared" si="32"/>
        <v>7</v>
      </c>
      <c r="B1011" s="223">
        <v>2140307</v>
      </c>
      <c r="C1011" s="138" t="s">
        <v>1315</v>
      </c>
      <c r="D1011" s="227">
        <f>_xlfn.XLOOKUP(B1011,表3!B:B,表3!D:D,0)</f>
        <v>0</v>
      </c>
      <c r="E1011" s="139">
        <v>0</v>
      </c>
      <c r="F1011" s="139">
        <v>0</v>
      </c>
      <c r="G1011" s="231"/>
      <c r="H1011" s="76">
        <f t="shared" si="33"/>
        <v>0</v>
      </c>
    </row>
    <row r="1012" hidden="1" spans="1:8">
      <c r="A1012" s="222">
        <f t="shared" si="32"/>
        <v>7</v>
      </c>
      <c r="B1012" s="223">
        <v>2140308</v>
      </c>
      <c r="C1012" s="138" t="s">
        <v>1316</v>
      </c>
      <c r="D1012" s="227">
        <f>_xlfn.XLOOKUP(B1012,表3!B:B,表3!D:D,0)</f>
        <v>0</v>
      </c>
      <c r="E1012" s="139">
        <v>0</v>
      </c>
      <c r="F1012" s="139">
        <v>0</v>
      </c>
      <c r="G1012" s="231"/>
      <c r="H1012" s="76">
        <f t="shared" si="33"/>
        <v>0</v>
      </c>
    </row>
    <row r="1013" hidden="1" spans="1:8">
      <c r="A1013" s="222">
        <f t="shared" si="32"/>
        <v>7</v>
      </c>
      <c r="B1013" s="223">
        <v>2140399</v>
      </c>
      <c r="C1013" s="138" t="s">
        <v>1317</v>
      </c>
      <c r="D1013" s="227">
        <f>_xlfn.XLOOKUP(B1013,表3!B:B,表3!D:D,0)</f>
        <v>0</v>
      </c>
      <c r="E1013" s="139">
        <v>0</v>
      </c>
      <c r="F1013" s="139">
        <v>0</v>
      </c>
      <c r="G1013" s="231"/>
      <c r="H1013" s="76">
        <f t="shared" si="33"/>
        <v>0</v>
      </c>
    </row>
    <row r="1014" hidden="1" spans="1:8">
      <c r="A1014" s="222">
        <f t="shared" si="32"/>
        <v>5</v>
      </c>
      <c r="B1014" s="223">
        <v>21405</v>
      </c>
      <c r="C1014" s="140" t="s">
        <v>1318</v>
      </c>
      <c r="D1014" s="227">
        <f>_xlfn.XLOOKUP(B1014,表3!B:B,表3!D:D,0)</f>
        <v>0</v>
      </c>
      <c r="E1014" s="139">
        <f>SUM(E1015:E1020)</f>
        <v>0</v>
      </c>
      <c r="F1014" s="139">
        <f>SUM(F1015:F1020)</f>
        <v>0</v>
      </c>
      <c r="G1014" s="231"/>
      <c r="H1014" s="76">
        <f t="shared" si="33"/>
        <v>0</v>
      </c>
    </row>
    <row r="1015" hidden="1" spans="1:8">
      <c r="A1015" s="222">
        <f t="shared" si="32"/>
        <v>7</v>
      </c>
      <c r="B1015" s="223">
        <v>2140501</v>
      </c>
      <c r="C1015" s="138" t="s">
        <v>579</v>
      </c>
      <c r="D1015" s="227">
        <f>_xlfn.XLOOKUP(B1015,表3!B:B,表3!D:D,0)</f>
        <v>0</v>
      </c>
      <c r="E1015" s="139">
        <v>0</v>
      </c>
      <c r="F1015" s="139">
        <v>0</v>
      </c>
      <c r="G1015" s="231"/>
      <c r="H1015" s="76">
        <f t="shared" si="33"/>
        <v>0</v>
      </c>
    </row>
    <row r="1016" hidden="1" spans="1:8">
      <c r="A1016" s="222">
        <f t="shared" si="32"/>
        <v>7</v>
      </c>
      <c r="B1016" s="223">
        <v>2140502</v>
      </c>
      <c r="C1016" s="138" t="s">
        <v>339</v>
      </c>
      <c r="D1016" s="227">
        <f>_xlfn.XLOOKUP(B1016,表3!B:B,表3!D:D,0)</f>
        <v>0</v>
      </c>
      <c r="E1016" s="139">
        <v>0</v>
      </c>
      <c r="F1016" s="139">
        <v>0</v>
      </c>
      <c r="G1016" s="231"/>
      <c r="H1016" s="76">
        <f t="shared" si="33"/>
        <v>0</v>
      </c>
    </row>
    <row r="1017" hidden="1" spans="1:8">
      <c r="A1017" s="222">
        <f t="shared" si="32"/>
        <v>7</v>
      </c>
      <c r="B1017" s="223">
        <v>2140503</v>
      </c>
      <c r="C1017" s="138" t="s">
        <v>580</v>
      </c>
      <c r="D1017" s="227">
        <f>_xlfn.XLOOKUP(B1017,表3!B:B,表3!D:D,0)</f>
        <v>0</v>
      </c>
      <c r="E1017" s="139">
        <v>0</v>
      </c>
      <c r="F1017" s="139">
        <v>0</v>
      </c>
      <c r="G1017" s="231"/>
      <c r="H1017" s="76">
        <f t="shared" si="33"/>
        <v>0</v>
      </c>
    </row>
    <row r="1018" hidden="1" spans="1:8">
      <c r="A1018" s="222">
        <f t="shared" si="32"/>
        <v>7</v>
      </c>
      <c r="B1018" s="223">
        <v>2140504</v>
      </c>
      <c r="C1018" s="138" t="s">
        <v>1309</v>
      </c>
      <c r="D1018" s="227">
        <f>_xlfn.XLOOKUP(B1018,表3!B:B,表3!D:D,0)</f>
        <v>0</v>
      </c>
      <c r="E1018" s="139">
        <v>0</v>
      </c>
      <c r="F1018" s="139">
        <v>0</v>
      </c>
      <c r="G1018" s="231"/>
      <c r="H1018" s="76">
        <f t="shared" si="33"/>
        <v>0</v>
      </c>
    </row>
    <row r="1019" hidden="1" spans="1:8">
      <c r="A1019" s="222">
        <f t="shared" si="32"/>
        <v>7</v>
      </c>
      <c r="B1019" s="223">
        <v>2140505</v>
      </c>
      <c r="C1019" s="138" t="s">
        <v>1319</v>
      </c>
      <c r="D1019" s="227">
        <f>_xlfn.XLOOKUP(B1019,表3!B:B,表3!D:D,0)</f>
        <v>0</v>
      </c>
      <c r="E1019" s="139">
        <v>0</v>
      </c>
      <c r="F1019" s="139">
        <v>0</v>
      </c>
      <c r="G1019" s="231"/>
      <c r="H1019" s="76">
        <f t="shared" si="33"/>
        <v>0</v>
      </c>
    </row>
    <row r="1020" hidden="1" spans="1:8">
      <c r="A1020" s="222">
        <f t="shared" si="32"/>
        <v>7</v>
      </c>
      <c r="B1020" s="223">
        <v>2140599</v>
      </c>
      <c r="C1020" s="138" t="s">
        <v>1320</v>
      </c>
      <c r="D1020" s="227">
        <f>_xlfn.XLOOKUP(B1020,表3!B:B,表3!D:D,0)</f>
        <v>0</v>
      </c>
      <c r="E1020" s="139">
        <v>0</v>
      </c>
      <c r="F1020" s="139">
        <v>0</v>
      </c>
      <c r="G1020" s="231"/>
      <c r="H1020" s="76">
        <f t="shared" si="33"/>
        <v>0</v>
      </c>
    </row>
    <row r="1021" spans="1:8">
      <c r="A1021" s="222">
        <f t="shared" si="32"/>
        <v>5</v>
      </c>
      <c r="B1021" s="223">
        <v>21499</v>
      </c>
      <c r="C1021" s="140" t="s">
        <v>1321</v>
      </c>
      <c r="D1021" s="227">
        <f>_xlfn.XLOOKUP(B1021,表3!B:B,表3!D:D,0)</f>
        <v>2634</v>
      </c>
      <c r="E1021" s="139">
        <f>SUM(E1022:E1023)</f>
        <v>2634</v>
      </c>
      <c r="F1021" s="139">
        <f>SUM(F1022:F1023)</f>
        <v>834</v>
      </c>
      <c r="G1021" s="231"/>
      <c r="H1021" s="76">
        <f t="shared" si="33"/>
        <v>1</v>
      </c>
    </row>
    <row r="1022" spans="1:8">
      <c r="A1022" s="222">
        <f t="shared" si="32"/>
        <v>7</v>
      </c>
      <c r="B1022" s="223">
        <v>2149901</v>
      </c>
      <c r="C1022" s="138" t="s">
        <v>1322</v>
      </c>
      <c r="D1022" s="227">
        <f>_xlfn.XLOOKUP(B1022,表3!B:B,表3!D:D,0)</f>
        <v>0</v>
      </c>
      <c r="E1022" s="139">
        <v>0</v>
      </c>
      <c r="F1022" s="139">
        <v>42</v>
      </c>
      <c r="G1022" s="231"/>
      <c r="H1022" s="76">
        <f t="shared" si="33"/>
        <v>1</v>
      </c>
    </row>
    <row r="1023" spans="1:8">
      <c r="A1023" s="222">
        <f t="shared" si="32"/>
        <v>7</v>
      </c>
      <c r="B1023" s="223">
        <v>2149999</v>
      </c>
      <c r="C1023" s="138" t="s">
        <v>1323</v>
      </c>
      <c r="D1023" s="227">
        <f>_xlfn.XLOOKUP(B1023,表3!B:B,表3!D:D,0)</f>
        <v>2634</v>
      </c>
      <c r="E1023" s="139">
        <v>2634</v>
      </c>
      <c r="F1023" s="139">
        <v>792</v>
      </c>
      <c r="G1023" s="231"/>
      <c r="H1023" s="76">
        <f t="shared" si="33"/>
        <v>1</v>
      </c>
    </row>
    <row r="1024" spans="1:8">
      <c r="A1024" s="222">
        <f t="shared" si="32"/>
        <v>3</v>
      </c>
      <c r="B1024" s="223">
        <v>215</v>
      </c>
      <c r="C1024" s="140" t="s">
        <v>501</v>
      </c>
      <c r="D1024" s="227">
        <f>_xlfn.XLOOKUP(B1024,表3!B:B,表3!D:D,0)</f>
        <v>6855.47</v>
      </c>
      <c r="E1024" s="139">
        <f>SUM(E1025,E1035,E1051,E1056,E1067,E1074,E1082)</f>
        <v>6855.47</v>
      </c>
      <c r="F1024" s="139">
        <f>SUM(F1025,F1035,F1051,F1056,F1067,F1074,F1082)</f>
        <v>2045</v>
      </c>
      <c r="G1024" s="231"/>
      <c r="H1024" s="76">
        <f t="shared" si="33"/>
        <v>1</v>
      </c>
    </row>
    <row r="1025" spans="1:8">
      <c r="A1025" s="222">
        <f t="shared" si="32"/>
        <v>5</v>
      </c>
      <c r="B1025" s="223">
        <v>21501</v>
      </c>
      <c r="C1025" s="140" t="s">
        <v>1324</v>
      </c>
      <c r="D1025" s="227">
        <f>_xlfn.XLOOKUP(B1025,表3!B:B,表3!D:D,0)</f>
        <v>0</v>
      </c>
      <c r="E1025" s="139">
        <f>SUM(E1026:E1034)</f>
        <v>0</v>
      </c>
      <c r="F1025" s="139">
        <f>SUM(F1026:F1034)</f>
        <v>37</v>
      </c>
      <c r="G1025" s="231"/>
      <c r="H1025" s="76">
        <f t="shared" si="33"/>
        <v>1</v>
      </c>
    </row>
    <row r="1026" hidden="1" spans="1:8">
      <c r="A1026" s="222">
        <f t="shared" si="32"/>
        <v>7</v>
      </c>
      <c r="B1026" s="223">
        <v>2150101</v>
      </c>
      <c r="C1026" s="138" t="s">
        <v>579</v>
      </c>
      <c r="D1026" s="227">
        <f>_xlfn.XLOOKUP(B1026,表3!B:B,表3!D:D,0)</f>
        <v>0</v>
      </c>
      <c r="E1026" s="139">
        <v>0</v>
      </c>
      <c r="F1026" s="139">
        <v>0</v>
      </c>
      <c r="G1026" s="231"/>
      <c r="H1026" s="76">
        <f t="shared" si="33"/>
        <v>0</v>
      </c>
    </row>
    <row r="1027" spans="1:8">
      <c r="A1027" s="222">
        <f t="shared" si="32"/>
        <v>7</v>
      </c>
      <c r="B1027" s="223">
        <v>2150102</v>
      </c>
      <c r="C1027" s="138" t="s">
        <v>339</v>
      </c>
      <c r="D1027" s="227">
        <f>_xlfn.XLOOKUP(B1027,表3!B:B,表3!D:D,0)</f>
        <v>0</v>
      </c>
      <c r="E1027" s="139">
        <v>0</v>
      </c>
      <c r="F1027" s="139">
        <v>37</v>
      </c>
      <c r="G1027" s="231"/>
      <c r="H1027" s="76">
        <f t="shared" si="33"/>
        <v>1</v>
      </c>
    </row>
    <row r="1028" hidden="1" spans="1:8">
      <c r="A1028" s="222">
        <f t="shared" si="32"/>
        <v>7</v>
      </c>
      <c r="B1028" s="223">
        <v>2150103</v>
      </c>
      <c r="C1028" s="138" t="s">
        <v>580</v>
      </c>
      <c r="D1028" s="227">
        <f>_xlfn.XLOOKUP(B1028,表3!B:B,表3!D:D,0)</f>
        <v>0</v>
      </c>
      <c r="E1028" s="139">
        <v>0</v>
      </c>
      <c r="F1028" s="139">
        <v>0</v>
      </c>
      <c r="G1028" s="231"/>
      <c r="H1028" s="76">
        <f t="shared" si="33"/>
        <v>0</v>
      </c>
    </row>
    <row r="1029" hidden="1" spans="1:8">
      <c r="A1029" s="222">
        <f t="shared" ref="A1029:A1092" si="34">LEN(B1029)</f>
        <v>7</v>
      </c>
      <c r="B1029" s="223">
        <v>2150104</v>
      </c>
      <c r="C1029" s="138" t="s">
        <v>1325</v>
      </c>
      <c r="D1029" s="227">
        <f>_xlfn.XLOOKUP(B1029,表3!B:B,表3!D:D,0)</f>
        <v>0</v>
      </c>
      <c r="E1029" s="139">
        <v>0</v>
      </c>
      <c r="F1029" s="139">
        <v>0</v>
      </c>
      <c r="G1029" s="231"/>
      <c r="H1029" s="76">
        <f t="shared" si="33"/>
        <v>0</v>
      </c>
    </row>
    <row r="1030" hidden="1" spans="1:8">
      <c r="A1030" s="222">
        <f t="shared" si="34"/>
        <v>7</v>
      </c>
      <c r="B1030" s="223">
        <v>2150105</v>
      </c>
      <c r="C1030" s="138" t="s">
        <v>1326</v>
      </c>
      <c r="D1030" s="227">
        <f>_xlfn.XLOOKUP(B1030,表3!B:B,表3!D:D,0)</f>
        <v>0</v>
      </c>
      <c r="E1030" s="139">
        <v>0</v>
      </c>
      <c r="F1030" s="139">
        <v>0</v>
      </c>
      <c r="G1030" s="231"/>
      <c r="H1030" s="76">
        <f t="shared" si="33"/>
        <v>0</v>
      </c>
    </row>
    <row r="1031" hidden="1" spans="1:8">
      <c r="A1031" s="222">
        <f t="shared" si="34"/>
        <v>7</v>
      </c>
      <c r="B1031" s="223">
        <v>2150106</v>
      </c>
      <c r="C1031" s="138" t="s">
        <v>1327</v>
      </c>
      <c r="D1031" s="227">
        <f>_xlfn.XLOOKUP(B1031,表3!B:B,表3!D:D,0)</f>
        <v>0</v>
      </c>
      <c r="E1031" s="139">
        <v>0</v>
      </c>
      <c r="F1031" s="139">
        <v>0</v>
      </c>
      <c r="G1031" s="231"/>
      <c r="H1031" s="76">
        <f t="shared" si="33"/>
        <v>0</v>
      </c>
    </row>
    <row r="1032" hidden="1" spans="1:8">
      <c r="A1032" s="222">
        <f t="shared" si="34"/>
        <v>7</v>
      </c>
      <c r="B1032" s="223">
        <v>2150107</v>
      </c>
      <c r="C1032" s="138" t="s">
        <v>1328</v>
      </c>
      <c r="D1032" s="227">
        <f>_xlfn.XLOOKUP(B1032,表3!B:B,表3!D:D,0)</f>
        <v>0</v>
      </c>
      <c r="E1032" s="139">
        <v>0</v>
      </c>
      <c r="F1032" s="139">
        <v>0</v>
      </c>
      <c r="G1032" s="231"/>
      <c r="H1032" s="76">
        <f t="shared" si="33"/>
        <v>0</v>
      </c>
    </row>
    <row r="1033" hidden="1" spans="1:8">
      <c r="A1033" s="222">
        <f t="shared" si="34"/>
        <v>7</v>
      </c>
      <c r="B1033" s="223">
        <v>2150108</v>
      </c>
      <c r="C1033" s="138" t="s">
        <v>1329</v>
      </c>
      <c r="D1033" s="227">
        <f>_xlfn.XLOOKUP(B1033,表3!B:B,表3!D:D,0)</f>
        <v>0</v>
      </c>
      <c r="E1033" s="139">
        <v>0</v>
      </c>
      <c r="F1033" s="139">
        <v>0</v>
      </c>
      <c r="G1033" s="231"/>
      <c r="H1033" s="76">
        <f t="shared" si="33"/>
        <v>0</v>
      </c>
    </row>
    <row r="1034" hidden="1" spans="1:8">
      <c r="A1034" s="222">
        <f t="shared" si="34"/>
        <v>7</v>
      </c>
      <c r="B1034" s="223">
        <v>2150199</v>
      </c>
      <c r="C1034" s="138" t="s">
        <v>1330</v>
      </c>
      <c r="D1034" s="227">
        <f>_xlfn.XLOOKUP(B1034,表3!B:B,表3!D:D,0)</f>
        <v>0</v>
      </c>
      <c r="E1034" s="139">
        <v>0</v>
      </c>
      <c r="F1034" s="139">
        <v>0</v>
      </c>
      <c r="G1034" s="231"/>
      <c r="H1034" s="76">
        <f t="shared" si="33"/>
        <v>0</v>
      </c>
    </row>
    <row r="1035" spans="1:8">
      <c r="A1035" s="222">
        <f t="shared" si="34"/>
        <v>5</v>
      </c>
      <c r="B1035" s="223">
        <v>21502</v>
      </c>
      <c r="C1035" s="140" t="s">
        <v>1331</v>
      </c>
      <c r="D1035" s="227">
        <f>_xlfn.XLOOKUP(B1035,表3!B:B,表3!D:D,0)</f>
        <v>555.47</v>
      </c>
      <c r="E1035" s="139">
        <f>SUM(E1036:E1050)</f>
        <v>555.47</v>
      </c>
      <c r="F1035" s="139">
        <f>SUM(F1036:F1050)</f>
        <v>786</v>
      </c>
      <c r="G1035" s="231"/>
      <c r="H1035" s="76">
        <f t="shared" si="33"/>
        <v>1</v>
      </c>
    </row>
    <row r="1036" spans="1:8">
      <c r="A1036" s="222">
        <f t="shared" si="34"/>
        <v>7</v>
      </c>
      <c r="B1036" s="223">
        <v>2150201</v>
      </c>
      <c r="C1036" s="138" t="s">
        <v>579</v>
      </c>
      <c r="D1036" s="227">
        <f>_xlfn.XLOOKUP(B1036,表3!B:B,表3!D:D,0)</f>
        <v>150.47</v>
      </c>
      <c r="E1036" s="139">
        <v>150.47</v>
      </c>
      <c r="F1036" s="139">
        <v>0</v>
      </c>
      <c r="G1036" s="231"/>
      <c r="H1036" s="76">
        <f t="shared" si="33"/>
        <v>1</v>
      </c>
    </row>
    <row r="1037" spans="1:8">
      <c r="A1037" s="222">
        <f t="shared" si="34"/>
        <v>7</v>
      </c>
      <c r="B1037" s="223">
        <v>2150202</v>
      </c>
      <c r="C1037" s="138" t="s">
        <v>339</v>
      </c>
      <c r="D1037" s="227">
        <f>_xlfn.XLOOKUP(B1037,表3!B:B,表3!D:D,0)</f>
        <v>5</v>
      </c>
      <c r="E1037" s="139">
        <v>5</v>
      </c>
      <c r="F1037" s="139">
        <v>0</v>
      </c>
      <c r="G1037" s="231"/>
      <c r="H1037" s="76">
        <f t="shared" ref="H1037:H1100" si="35">IF(AND(D1037=0,E1037=0,F1037=0),0,1)</f>
        <v>1</v>
      </c>
    </row>
    <row r="1038" hidden="1" spans="1:8">
      <c r="A1038" s="222">
        <f t="shared" si="34"/>
        <v>7</v>
      </c>
      <c r="B1038" s="223">
        <v>2150203</v>
      </c>
      <c r="C1038" s="138" t="s">
        <v>580</v>
      </c>
      <c r="D1038" s="227">
        <f>_xlfn.XLOOKUP(B1038,表3!B:B,表3!D:D,0)</f>
        <v>0</v>
      </c>
      <c r="E1038" s="139">
        <v>0</v>
      </c>
      <c r="F1038" s="139">
        <v>0</v>
      </c>
      <c r="G1038" s="231"/>
      <c r="H1038" s="76">
        <f t="shared" si="35"/>
        <v>0</v>
      </c>
    </row>
    <row r="1039" hidden="1" spans="1:8">
      <c r="A1039" s="222">
        <f t="shared" si="34"/>
        <v>7</v>
      </c>
      <c r="B1039" s="223">
        <v>2150204</v>
      </c>
      <c r="C1039" s="138" t="s">
        <v>1332</v>
      </c>
      <c r="D1039" s="227">
        <f>_xlfn.XLOOKUP(B1039,表3!B:B,表3!D:D,0)</f>
        <v>0</v>
      </c>
      <c r="E1039" s="139">
        <v>0</v>
      </c>
      <c r="F1039" s="139">
        <v>0</v>
      </c>
      <c r="G1039" s="231"/>
      <c r="H1039" s="76">
        <f t="shared" si="35"/>
        <v>0</v>
      </c>
    </row>
    <row r="1040" spans="1:8">
      <c r="A1040" s="222">
        <f t="shared" si="34"/>
        <v>7</v>
      </c>
      <c r="B1040" s="223">
        <v>2150205</v>
      </c>
      <c r="C1040" s="138" t="s">
        <v>1333</v>
      </c>
      <c r="D1040" s="227">
        <f>_xlfn.XLOOKUP(B1040,表3!B:B,表3!D:D,0)</f>
        <v>0</v>
      </c>
      <c r="E1040" s="139">
        <v>0</v>
      </c>
      <c r="F1040" s="139">
        <v>61</v>
      </c>
      <c r="G1040" s="231"/>
      <c r="H1040" s="76">
        <f t="shared" si="35"/>
        <v>1</v>
      </c>
    </row>
    <row r="1041" hidden="1" spans="1:8">
      <c r="A1041" s="222">
        <f t="shared" si="34"/>
        <v>7</v>
      </c>
      <c r="B1041" s="223">
        <v>2150206</v>
      </c>
      <c r="C1041" s="138" t="s">
        <v>1334</v>
      </c>
      <c r="D1041" s="227">
        <f>_xlfn.XLOOKUP(B1041,表3!B:B,表3!D:D,0)</f>
        <v>0</v>
      </c>
      <c r="E1041" s="139">
        <v>0</v>
      </c>
      <c r="F1041" s="139">
        <v>0</v>
      </c>
      <c r="G1041" s="231"/>
      <c r="H1041" s="76">
        <f t="shared" si="35"/>
        <v>0</v>
      </c>
    </row>
    <row r="1042" hidden="1" spans="1:8">
      <c r="A1042" s="222">
        <f t="shared" si="34"/>
        <v>7</v>
      </c>
      <c r="B1042" s="223">
        <v>2150207</v>
      </c>
      <c r="C1042" s="138" t="s">
        <v>1335</v>
      </c>
      <c r="D1042" s="227">
        <f>_xlfn.XLOOKUP(B1042,表3!B:B,表3!D:D,0)</f>
        <v>0</v>
      </c>
      <c r="E1042" s="139">
        <v>0</v>
      </c>
      <c r="F1042" s="139">
        <v>0</v>
      </c>
      <c r="G1042" s="231"/>
      <c r="H1042" s="76">
        <f t="shared" si="35"/>
        <v>0</v>
      </c>
    </row>
    <row r="1043" hidden="1" spans="1:8">
      <c r="A1043" s="222">
        <f t="shared" si="34"/>
        <v>7</v>
      </c>
      <c r="B1043" s="223">
        <v>2150208</v>
      </c>
      <c r="C1043" s="138" t="s">
        <v>1336</v>
      </c>
      <c r="D1043" s="227">
        <f>_xlfn.XLOOKUP(B1043,表3!B:B,表3!D:D,0)</f>
        <v>0</v>
      </c>
      <c r="E1043" s="139">
        <v>0</v>
      </c>
      <c r="F1043" s="139">
        <v>0</v>
      </c>
      <c r="G1043" s="231"/>
      <c r="H1043" s="76">
        <f t="shared" si="35"/>
        <v>0</v>
      </c>
    </row>
    <row r="1044" hidden="1" spans="1:8">
      <c r="A1044" s="222">
        <f t="shared" si="34"/>
        <v>7</v>
      </c>
      <c r="B1044" s="223">
        <v>2150209</v>
      </c>
      <c r="C1044" s="138" t="s">
        <v>1337</v>
      </c>
      <c r="D1044" s="227">
        <f>_xlfn.XLOOKUP(B1044,表3!B:B,表3!D:D,0)</f>
        <v>0</v>
      </c>
      <c r="E1044" s="139">
        <v>0</v>
      </c>
      <c r="F1044" s="139">
        <v>0</v>
      </c>
      <c r="G1044" s="231"/>
      <c r="H1044" s="76">
        <f t="shared" si="35"/>
        <v>0</v>
      </c>
    </row>
    <row r="1045" hidden="1" spans="1:8">
      <c r="A1045" s="222">
        <f t="shared" si="34"/>
        <v>7</v>
      </c>
      <c r="B1045" s="223">
        <v>2150210</v>
      </c>
      <c r="C1045" s="138" t="s">
        <v>1338</v>
      </c>
      <c r="D1045" s="227">
        <f>_xlfn.XLOOKUP(B1045,表3!B:B,表3!D:D,0)</f>
        <v>0</v>
      </c>
      <c r="E1045" s="139">
        <v>0</v>
      </c>
      <c r="F1045" s="139">
        <v>0</v>
      </c>
      <c r="G1045" s="231"/>
      <c r="H1045" s="76">
        <f t="shared" si="35"/>
        <v>0</v>
      </c>
    </row>
    <row r="1046" hidden="1" spans="1:8">
      <c r="A1046" s="222">
        <f t="shared" si="34"/>
        <v>7</v>
      </c>
      <c r="B1046" s="223">
        <v>2150212</v>
      </c>
      <c r="C1046" s="138" t="s">
        <v>1339</v>
      </c>
      <c r="D1046" s="227">
        <f>_xlfn.XLOOKUP(B1046,表3!B:B,表3!D:D,0)</f>
        <v>0</v>
      </c>
      <c r="E1046" s="139">
        <v>0</v>
      </c>
      <c r="F1046" s="139">
        <v>0</v>
      </c>
      <c r="G1046" s="231"/>
      <c r="H1046" s="76">
        <f t="shared" si="35"/>
        <v>0</v>
      </c>
    </row>
    <row r="1047" hidden="1" spans="1:8">
      <c r="A1047" s="222">
        <f t="shared" si="34"/>
        <v>7</v>
      </c>
      <c r="B1047" s="223">
        <v>2150213</v>
      </c>
      <c r="C1047" s="138" t="s">
        <v>1340</v>
      </c>
      <c r="D1047" s="227">
        <f>_xlfn.XLOOKUP(B1047,表3!B:B,表3!D:D,0)</f>
        <v>0</v>
      </c>
      <c r="E1047" s="139">
        <v>0</v>
      </c>
      <c r="F1047" s="139">
        <v>0</v>
      </c>
      <c r="G1047" s="231"/>
      <c r="H1047" s="76">
        <f t="shared" si="35"/>
        <v>0</v>
      </c>
    </row>
    <row r="1048" hidden="1" spans="1:8">
      <c r="A1048" s="222">
        <f t="shared" si="34"/>
        <v>7</v>
      </c>
      <c r="B1048" s="223">
        <v>2150214</v>
      </c>
      <c r="C1048" s="138" t="s">
        <v>1341</v>
      </c>
      <c r="D1048" s="227">
        <f>_xlfn.XLOOKUP(B1048,表3!B:B,表3!D:D,0)</f>
        <v>0</v>
      </c>
      <c r="E1048" s="139">
        <v>0</v>
      </c>
      <c r="F1048" s="139">
        <v>0</v>
      </c>
      <c r="G1048" s="231"/>
      <c r="H1048" s="76">
        <f t="shared" si="35"/>
        <v>0</v>
      </c>
    </row>
    <row r="1049" hidden="1" spans="1:8">
      <c r="A1049" s="222">
        <f t="shared" si="34"/>
        <v>7</v>
      </c>
      <c r="B1049" s="223">
        <v>2150215</v>
      </c>
      <c r="C1049" s="138" t="s">
        <v>1342</v>
      </c>
      <c r="D1049" s="227">
        <f>_xlfn.XLOOKUP(B1049,表3!B:B,表3!D:D,0)</f>
        <v>0</v>
      </c>
      <c r="E1049" s="139">
        <v>0</v>
      </c>
      <c r="F1049" s="139">
        <v>0</v>
      </c>
      <c r="G1049" s="231"/>
      <c r="H1049" s="76">
        <f t="shared" si="35"/>
        <v>0</v>
      </c>
    </row>
    <row r="1050" spans="1:8">
      <c r="A1050" s="222">
        <f t="shared" si="34"/>
        <v>7</v>
      </c>
      <c r="B1050" s="223">
        <v>2150299</v>
      </c>
      <c r="C1050" s="138" t="s">
        <v>505</v>
      </c>
      <c r="D1050" s="227">
        <f>_xlfn.XLOOKUP(B1050,表3!B:B,表3!D:D,0)</f>
        <v>400</v>
      </c>
      <c r="E1050" s="139">
        <v>400</v>
      </c>
      <c r="F1050" s="139">
        <v>725</v>
      </c>
      <c r="G1050" s="231"/>
      <c r="H1050" s="76">
        <f t="shared" si="35"/>
        <v>1</v>
      </c>
    </row>
    <row r="1051" hidden="1" spans="1:8">
      <c r="A1051" s="222">
        <f t="shared" si="34"/>
        <v>5</v>
      </c>
      <c r="B1051" s="223">
        <v>21503</v>
      </c>
      <c r="C1051" s="140" t="s">
        <v>1343</v>
      </c>
      <c r="D1051" s="227">
        <f>_xlfn.XLOOKUP(B1051,表3!B:B,表3!D:D,0)</f>
        <v>0</v>
      </c>
      <c r="E1051" s="139">
        <f>SUM(E1052:E1055)</f>
        <v>0</v>
      </c>
      <c r="F1051" s="139">
        <f>SUM(F1052:F1055)</f>
        <v>0</v>
      </c>
      <c r="G1051" s="231"/>
      <c r="H1051" s="76">
        <f t="shared" si="35"/>
        <v>0</v>
      </c>
    </row>
    <row r="1052" hidden="1" spans="1:8">
      <c r="A1052" s="222">
        <f t="shared" si="34"/>
        <v>7</v>
      </c>
      <c r="B1052" s="223">
        <v>2150301</v>
      </c>
      <c r="C1052" s="138" t="s">
        <v>579</v>
      </c>
      <c r="D1052" s="227">
        <f>_xlfn.XLOOKUP(B1052,表3!B:B,表3!D:D,0)</f>
        <v>0</v>
      </c>
      <c r="E1052" s="139">
        <v>0</v>
      </c>
      <c r="F1052" s="139">
        <v>0</v>
      </c>
      <c r="G1052" s="231"/>
      <c r="H1052" s="76">
        <f t="shared" si="35"/>
        <v>0</v>
      </c>
    </row>
    <row r="1053" hidden="1" spans="1:8">
      <c r="A1053" s="222">
        <f t="shared" si="34"/>
        <v>7</v>
      </c>
      <c r="B1053" s="223">
        <v>2150302</v>
      </c>
      <c r="C1053" s="138" t="s">
        <v>339</v>
      </c>
      <c r="D1053" s="227">
        <f>_xlfn.XLOOKUP(B1053,表3!B:B,表3!D:D,0)</f>
        <v>0</v>
      </c>
      <c r="E1053" s="139">
        <v>0</v>
      </c>
      <c r="F1053" s="139">
        <v>0</v>
      </c>
      <c r="G1053" s="231"/>
      <c r="H1053" s="76">
        <f t="shared" si="35"/>
        <v>0</v>
      </c>
    </row>
    <row r="1054" hidden="1" spans="1:8">
      <c r="A1054" s="222">
        <f t="shared" si="34"/>
        <v>7</v>
      </c>
      <c r="B1054" s="223">
        <v>2150303</v>
      </c>
      <c r="C1054" s="138" t="s">
        <v>580</v>
      </c>
      <c r="D1054" s="227">
        <f>_xlfn.XLOOKUP(B1054,表3!B:B,表3!D:D,0)</f>
        <v>0</v>
      </c>
      <c r="E1054" s="139">
        <v>0</v>
      </c>
      <c r="F1054" s="139">
        <v>0</v>
      </c>
      <c r="G1054" s="231"/>
      <c r="H1054" s="76">
        <f t="shared" si="35"/>
        <v>0</v>
      </c>
    </row>
    <row r="1055" hidden="1" spans="1:8">
      <c r="A1055" s="222">
        <f t="shared" si="34"/>
        <v>7</v>
      </c>
      <c r="B1055" s="223">
        <v>2150399</v>
      </c>
      <c r="C1055" s="138" t="s">
        <v>1344</v>
      </c>
      <c r="D1055" s="227">
        <f>_xlfn.XLOOKUP(B1055,表3!B:B,表3!D:D,0)</f>
        <v>0</v>
      </c>
      <c r="E1055" s="139">
        <v>0</v>
      </c>
      <c r="F1055" s="139">
        <v>0</v>
      </c>
      <c r="G1055" s="231"/>
      <c r="H1055" s="76">
        <f t="shared" si="35"/>
        <v>0</v>
      </c>
    </row>
    <row r="1056" spans="1:8">
      <c r="A1056" s="222">
        <f t="shared" si="34"/>
        <v>5</v>
      </c>
      <c r="B1056" s="223">
        <v>21505</v>
      </c>
      <c r="C1056" s="140" t="s">
        <v>1345</v>
      </c>
      <c r="D1056" s="227">
        <f>_xlfn.XLOOKUP(B1056,表3!B:B,表3!D:D,0)</f>
        <v>0</v>
      </c>
      <c r="E1056" s="139">
        <f>SUM(E1057:E1066)</f>
        <v>0</v>
      </c>
      <c r="F1056" s="139">
        <f>SUM(F1057:F1066)</f>
        <v>188</v>
      </c>
      <c r="G1056" s="231"/>
      <c r="H1056" s="76">
        <f t="shared" si="35"/>
        <v>1</v>
      </c>
    </row>
    <row r="1057" spans="1:8">
      <c r="A1057" s="222">
        <f t="shared" si="34"/>
        <v>7</v>
      </c>
      <c r="B1057" s="223">
        <v>2150501</v>
      </c>
      <c r="C1057" s="138" t="s">
        <v>579</v>
      </c>
      <c r="D1057" s="227">
        <f>_xlfn.XLOOKUP(B1057,表3!B:B,表3!D:D,0)</f>
        <v>0</v>
      </c>
      <c r="E1057" s="139">
        <v>0</v>
      </c>
      <c r="F1057" s="139">
        <v>44</v>
      </c>
      <c r="G1057" s="231"/>
      <c r="H1057" s="76">
        <f t="shared" si="35"/>
        <v>1</v>
      </c>
    </row>
    <row r="1058" spans="1:8">
      <c r="A1058" s="222">
        <f t="shared" si="34"/>
        <v>7</v>
      </c>
      <c r="B1058" s="223">
        <v>2150502</v>
      </c>
      <c r="C1058" s="138" t="s">
        <v>339</v>
      </c>
      <c r="D1058" s="227">
        <f>_xlfn.XLOOKUP(B1058,表3!B:B,表3!D:D,0)</f>
        <v>0</v>
      </c>
      <c r="E1058" s="139">
        <v>0</v>
      </c>
      <c r="F1058" s="139">
        <v>41</v>
      </c>
      <c r="G1058" s="231"/>
      <c r="H1058" s="76">
        <f t="shared" si="35"/>
        <v>1</v>
      </c>
    </row>
    <row r="1059" hidden="1" spans="1:8">
      <c r="A1059" s="222">
        <f t="shared" si="34"/>
        <v>7</v>
      </c>
      <c r="B1059" s="223">
        <v>2150503</v>
      </c>
      <c r="C1059" s="138" t="s">
        <v>580</v>
      </c>
      <c r="D1059" s="227">
        <f>_xlfn.XLOOKUP(B1059,表3!B:B,表3!D:D,0)</f>
        <v>0</v>
      </c>
      <c r="E1059" s="139">
        <v>0</v>
      </c>
      <c r="F1059" s="139">
        <v>0</v>
      </c>
      <c r="G1059" s="231"/>
      <c r="H1059" s="76">
        <f t="shared" si="35"/>
        <v>0</v>
      </c>
    </row>
    <row r="1060" hidden="1" spans="1:8">
      <c r="A1060" s="222">
        <f t="shared" si="34"/>
        <v>7</v>
      </c>
      <c r="B1060" s="223">
        <v>2150505</v>
      </c>
      <c r="C1060" s="138" t="s">
        <v>1346</v>
      </c>
      <c r="D1060" s="227">
        <f>_xlfn.XLOOKUP(B1060,表3!B:B,表3!D:D,0)</f>
        <v>0</v>
      </c>
      <c r="E1060" s="139">
        <v>0</v>
      </c>
      <c r="F1060" s="139">
        <v>0</v>
      </c>
      <c r="G1060" s="231"/>
      <c r="H1060" s="76">
        <f t="shared" si="35"/>
        <v>0</v>
      </c>
    </row>
    <row r="1061" hidden="1" spans="1:8">
      <c r="A1061" s="222">
        <f t="shared" si="34"/>
        <v>7</v>
      </c>
      <c r="B1061" s="223">
        <v>2150507</v>
      </c>
      <c r="C1061" s="138" t="s">
        <v>1347</v>
      </c>
      <c r="D1061" s="227">
        <f>_xlfn.XLOOKUP(B1061,表3!B:B,表3!D:D,0)</f>
        <v>0</v>
      </c>
      <c r="E1061" s="139">
        <v>0</v>
      </c>
      <c r="F1061" s="139">
        <v>0</v>
      </c>
      <c r="G1061" s="231"/>
      <c r="H1061" s="76">
        <f t="shared" si="35"/>
        <v>0</v>
      </c>
    </row>
    <row r="1062" hidden="1" spans="1:8">
      <c r="A1062" s="222">
        <f t="shared" si="34"/>
        <v>7</v>
      </c>
      <c r="B1062" s="223">
        <v>2150508</v>
      </c>
      <c r="C1062" s="138" t="s">
        <v>1348</v>
      </c>
      <c r="D1062" s="227">
        <f>_xlfn.XLOOKUP(B1062,表3!B:B,表3!D:D,0)</f>
        <v>0</v>
      </c>
      <c r="E1062" s="139">
        <v>0</v>
      </c>
      <c r="F1062" s="139">
        <v>0</v>
      </c>
      <c r="G1062" s="231"/>
      <c r="H1062" s="76">
        <f t="shared" si="35"/>
        <v>0</v>
      </c>
    </row>
    <row r="1063" hidden="1" spans="1:8">
      <c r="A1063" s="222">
        <f t="shared" si="34"/>
        <v>7</v>
      </c>
      <c r="B1063" s="223">
        <v>2150516</v>
      </c>
      <c r="C1063" s="138" t="s">
        <v>1349</v>
      </c>
      <c r="D1063" s="227">
        <f>_xlfn.XLOOKUP(B1063,表3!B:B,表3!D:D,0)</f>
        <v>0</v>
      </c>
      <c r="E1063" s="139">
        <v>0</v>
      </c>
      <c r="F1063" s="139">
        <v>0</v>
      </c>
      <c r="G1063" s="231"/>
      <c r="H1063" s="76">
        <f t="shared" si="35"/>
        <v>0</v>
      </c>
    </row>
    <row r="1064" hidden="1" spans="1:8">
      <c r="A1064" s="222">
        <f t="shared" si="34"/>
        <v>7</v>
      </c>
      <c r="B1064" s="223">
        <v>2150517</v>
      </c>
      <c r="C1064" s="138" t="s">
        <v>1350</v>
      </c>
      <c r="D1064" s="227">
        <f>_xlfn.XLOOKUP(B1064,表3!B:B,表3!D:D,0)</f>
        <v>0</v>
      </c>
      <c r="E1064" s="139">
        <v>0</v>
      </c>
      <c r="F1064" s="139">
        <v>0</v>
      </c>
      <c r="G1064" s="231"/>
      <c r="H1064" s="76">
        <f t="shared" si="35"/>
        <v>0</v>
      </c>
    </row>
    <row r="1065" spans="1:8">
      <c r="A1065" s="222">
        <f t="shared" si="34"/>
        <v>7</v>
      </c>
      <c r="B1065" s="223">
        <v>2150550</v>
      </c>
      <c r="C1065" s="138" t="s">
        <v>587</v>
      </c>
      <c r="D1065" s="227">
        <f>_xlfn.XLOOKUP(B1065,表3!B:B,表3!D:D,0)</f>
        <v>0</v>
      </c>
      <c r="E1065" s="139">
        <v>0</v>
      </c>
      <c r="F1065" s="139">
        <v>98</v>
      </c>
      <c r="G1065" s="231"/>
      <c r="H1065" s="76">
        <f t="shared" si="35"/>
        <v>1</v>
      </c>
    </row>
    <row r="1066" spans="1:8">
      <c r="A1066" s="222">
        <f t="shared" si="34"/>
        <v>7</v>
      </c>
      <c r="B1066" s="223">
        <v>2150599</v>
      </c>
      <c r="C1066" s="138" t="s">
        <v>1351</v>
      </c>
      <c r="D1066" s="227">
        <f>_xlfn.XLOOKUP(B1066,表3!B:B,表3!D:D,0)</f>
        <v>0</v>
      </c>
      <c r="E1066" s="139">
        <v>0</v>
      </c>
      <c r="F1066" s="139">
        <v>5</v>
      </c>
      <c r="G1066" s="231"/>
      <c r="H1066" s="76">
        <f t="shared" si="35"/>
        <v>1</v>
      </c>
    </row>
    <row r="1067" hidden="1" spans="1:8">
      <c r="A1067" s="222">
        <f t="shared" si="34"/>
        <v>5</v>
      </c>
      <c r="B1067" s="223">
        <v>21507</v>
      </c>
      <c r="C1067" s="140" t="s">
        <v>1352</v>
      </c>
      <c r="D1067" s="227">
        <f>_xlfn.XLOOKUP(B1067,表3!B:B,表3!D:D,0)</f>
        <v>0</v>
      </c>
      <c r="E1067" s="139">
        <f>SUM(E1068:E1073)</f>
        <v>0</v>
      </c>
      <c r="F1067" s="139">
        <f>SUM(F1068:F1073)</f>
        <v>0</v>
      </c>
      <c r="G1067" s="231"/>
      <c r="H1067" s="76">
        <f t="shared" si="35"/>
        <v>0</v>
      </c>
    </row>
    <row r="1068" hidden="1" spans="1:8">
      <c r="A1068" s="222">
        <f t="shared" si="34"/>
        <v>7</v>
      </c>
      <c r="B1068" s="223">
        <v>2150701</v>
      </c>
      <c r="C1068" s="138" t="s">
        <v>579</v>
      </c>
      <c r="D1068" s="227">
        <f>_xlfn.XLOOKUP(B1068,表3!B:B,表3!D:D,0)</f>
        <v>0</v>
      </c>
      <c r="E1068" s="139">
        <v>0</v>
      </c>
      <c r="F1068" s="139">
        <v>0</v>
      </c>
      <c r="G1068" s="231"/>
      <c r="H1068" s="76">
        <f t="shared" si="35"/>
        <v>0</v>
      </c>
    </row>
    <row r="1069" hidden="1" spans="1:8">
      <c r="A1069" s="222">
        <f t="shared" si="34"/>
        <v>7</v>
      </c>
      <c r="B1069" s="223">
        <v>2150702</v>
      </c>
      <c r="C1069" s="138" t="s">
        <v>339</v>
      </c>
      <c r="D1069" s="227">
        <f>_xlfn.XLOOKUP(B1069,表3!B:B,表3!D:D,0)</f>
        <v>0</v>
      </c>
      <c r="E1069" s="139">
        <v>0</v>
      </c>
      <c r="F1069" s="139">
        <v>0</v>
      </c>
      <c r="G1069" s="231"/>
      <c r="H1069" s="76">
        <f t="shared" si="35"/>
        <v>0</v>
      </c>
    </row>
    <row r="1070" hidden="1" spans="1:8">
      <c r="A1070" s="222">
        <f t="shared" si="34"/>
        <v>7</v>
      </c>
      <c r="B1070" s="223">
        <v>2150703</v>
      </c>
      <c r="C1070" s="138" t="s">
        <v>580</v>
      </c>
      <c r="D1070" s="227">
        <f>_xlfn.XLOOKUP(B1070,表3!B:B,表3!D:D,0)</f>
        <v>0</v>
      </c>
      <c r="E1070" s="139">
        <v>0</v>
      </c>
      <c r="F1070" s="139">
        <v>0</v>
      </c>
      <c r="G1070" s="231"/>
      <c r="H1070" s="76">
        <f t="shared" si="35"/>
        <v>0</v>
      </c>
    </row>
    <row r="1071" hidden="1" spans="1:8">
      <c r="A1071" s="222">
        <f t="shared" si="34"/>
        <v>7</v>
      </c>
      <c r="B1071" s="223">
        <v>2150704</v>
      </c>
      <c r="C1071" s="138" t="s">
        <v>1353</v>
      </c>
      <c r="D1071" s="227">
        <f>_xlfn.XLOOKUP(B1071,表3!B:B,表3!D:D,0)</f>
        <v>0</v>
      </c>
      <c r="E1071" s="139">
        <v>0</v>
      </c>
      <c r="F1071" s="139">
        <v>0</v>
      </c>
      <c r="G1071" s="231"/>
      <c r="H1071" s="76">
        <f t="shared" si="35"/>
        <v>0</v>
      </c>
    </row>
    <row r="1072" hidden="1" spans="1:8">
      <c r="A1072" s="222">
        <f t="shared" si="34"/>
        <v>7</v>
      </c>
      <c r="B1072" s="223">
        <v>2150705</v>
      </c>
      <c r="C1072" s="138" t="s">
        <v>1354</v>
      </c>
      <c r="D1072" s="227">
        <f>_xlfn.XLOOKUP(B1072,表3!B:B,表3!D:D,0)</f>
        <v>0</v>
      </c>
      <c r="E1072" s="139">
        <v>0</v>
      </c>
      <c r="F1072" s="139">
        <v>0</v>
      </c>
      <c r="G1072" s="231"/>
      <c r="H1072" s="76">
        <f t="shared" si="35"/>
        <v>0</v>
      </c>
    </row>
    <row r="1073" hidden="1" spans="1:8">
      <c r="A1073" s="222">
        <f t="shared" si="34"/>
        <v>7</v>
      </c>
      <c r="B1073" s="223">
        <v>2150799</v>
      </c>
      <c r="C1073" s="138" t="s">
        <v>1355</v>
      </c>
      <c r="D1073" s="227">
        <f>_xlfn.XLOOKUP(B1073,表3!B:B,表3!D:D,0)</f>
        <v>0</v>
      </c>
      <c r="E1073" s="139">
        <v>0</v>
      </c>
      <c r="F1073" s="139">
        <v>0</v>
      </c>
      <c r="G1073" s="231"/>
      <c r="H1073" s="76">
        <f t="shared" si="35"/>
        <v>0</v>
      </c>
    </row>
    <row r="1074" spans="1:8">
      <c r="A1074" s="222">
        <f t="shared" si="34"/>
        <v>5</v>
      </c>
      <c r="B1074" s="223">
        <v>21508</v>
      </c>
      <c r="C1074" s="140" t="s">
        <v>1356</v>
      </c>
      <c r="D1074" s="227">
        <f>_xlfn.XLOOKUP(B1074,表3!B:B,表3!D:D,0)</f>
        <v>6300</v>
      </c>
      <c r="E1074" s="139">
        <f>SUM(E1075:E1081)</f>
        <v>6300</v>
      </c>
      <c r="F1074" s="139">
        <f>SUM(F1075:F1081)</f>
        <v>564</v>
      </c>
      <c r="G1074" s="231"/>
      <c r="H1074" s="76">
        <f t="shared" si="35"/>
        <v>1</v>
      </c>
    </row>
    <row r="1075" hidden="1" spans="1:8">
      <c r="A1075" s="222">
        <f t="shared" si="34"/>
        <v>7</v>
      </c>
      <c r="B1075" s="223">
        <v>2150801</v>
      </c>
      <c r="C1075" s="138" t="s">
        <v>579</v>
      </c>
      <c r="D1075" s="227">
        <f>_xlfn.XLOOKUP(B1075,表3!B:B,表3!D:D,0)</f>
        <v>0</v>
      </c>
      <c r="E1075" s="139">
        <v>0</v>
      </c>
      <c r="F1075" s="139">
        <v>0</v>
      </c>
      <c r="G1075" s="231"/>
      <c r="H1075" s="76">
        <f t="shared" si="35"/>
        <v>0</v>
      </c>
    </row>
    <row r="1076" hidden="1" spans="1:8">
      <c r="A1076" s="222">
        <f t="shared" si="34"/>
        <v>7</v>
      </c>
      <c r="B1076" s="223">
        <v>2150802</v>
      </c>
      <c r="C1076" s="138" t="s">
        <v>339</v>
      </c>
      <c r="D1076" s="227">
        <f>_xlfn.XLOOKUP(B1076,表3!B:B,表3!D:D,0)</f>
        <v>0</v>
      </c>
      <c r="E1076" s="139">
        <v>0</v>
      </c>
      <c r="F1076" s="139">
        <v>0</v>
      </c>
      <c r="G1076" s="231"/>
      <c r="H1076" s="76">
        <f t="shared" si="35"/>
        <v>0</v>
      </c>
    </row>
    <row r="1077" hidden="1" spans="1:8">
      <c r="A1077" s="222">
        <f t="shared" si="34"/>
        <v>7</v>
      </c>
      <c r="B1077" s="223">
        <v>2150803</v>
      </c>
      <c r="C1077" s="138" t="s">
        <v>580</v>
      </c>
      <c r="D1077" s="227">
        <f>_xlfn.XLOOKUP(B1077,表3!B:B,表3!D:D,0)</f>
        <v>0</v>
      </c>
      <c r="E1077" s="139">
        <v>0</v>
      </c>
      <c r="F1077" s="139">
        <v>0</v>
      </c>
      <c r="G1077" s="231"/>
      <c r="H1077" s="76">
        <f t="shared" si="35"/>
        <v>0</v>
      </c>
    </row>
    <row r="1078" hidden="1" spans="1:8">
      <c r="A1078" s="222">
        <f t="shared" si="34"/>
        <v>7</v>
      </c>
      <c r="B1078" s="223">
        <v>2150804</v>
      </c>
      <c r="C1078" s="138" t="s">
        <v>1357</v>
      </c>
      <c r="D1078" s="227">
        <f>_xlfn.XLOOKUP(B1078,表3!B:B,表3!D:D,0)</f>
        <v>0</v>
      </c>
      <c r="E1078" s="139">
        <v>0</v>
      </c>
      <c r="F1078" s="139">
        <v>0</v>
      </c>
      <c r="G1078" s="231"/>
      <c r="H1078" s="76">
        <f t="shared" si="35"/>
        <v>0</v>
      </c>
    </row>
    <row r="1079" spans="1:8">
      <c r="A1079" s="222">
        <f t="shared" si="34"/>
        <v>7</v>
      </c>
      <c r="B1079" s="223">
        <v>2150805</v>
      </c>
      <c r="C1079" s="138" t="s">
        <v>1358</v>
      </c>
      <c r="D1079" s="227">
        <f>_xlfn.XLOOKUP(B1079,表3!B:B,表3!D:D,0)</f>
        <v>6300</v>
      </c>
      <c r="E1079" s="139">
        <v>6300</v>
      </c>
      <c r="F1079" s="139">
        <v>205</v>
      </c>
      <c r="G1079" s="231"/>
      <c r="H1079" s="76">
        <f t="shared" si="35"/>
        <v>1</v>
      </c>
    </row>
    <row r="1080" hidden="1" spans="1:8">
      <c r="A1080" s="222">
        <f t="shared" si="34"/>
        <v>7</v>
      </c>
      <c r="B1080" s="223">
        <v>2150806</v>
      </c>
      <c r="C1080" s="138" t="s">
        <v>1359</v>
      </c>
      <c r="D1080" s="227">
        <f>_xlfn.XLOOKUP(B1080,表3!B:B,表3!D:D,0)</f>
        <v>0</v>
      </c>
      <c r="E1080" s="139">
        <v>0</v>
      </c>
      <c r="F1080" s="139">
        <v>0</v>
      </c>
      <c r="G1080" s="231"/>
      <c r="H1080" s="76">
        <f t="shared" si="35"/>
        <v>0</v>
      </c>
    </row>
    <row r="1081" spans="1:8">
      <c r="A1081" s="222">
        <f t="shared" si="34"/>
        <v>7</v>
      </c>
      <c r="B1081" s="223">
        <v>2150899</v>
      </c>
      <c r="C1081" s="138" t="s">
        <v>1360</v>
      </c>
      <c r="D1081" s="227">
        <f>_xlfn.XLOOKUP(B1081,表3!B:B,表3!D:D,0)</f>
        <v>0</v>
      </c>
      <c r="E1081" s="139">
        <v>0</v>
      </c>
      <c r="F1081" s="139">
        <v>359</v>
      </c>
      <c r="G1081" s="231"/>
      <c r="H1081" s="76">
        <f t="shared" si="35"/>
        <v>1</v>
      </c>
    </row>
    <row r="1082" spans="1:8">
      <c r="A1082" s="222">
        <f t="shared" si="34"/>
        <v>5</v>
      </c>
      <c r="B1082" s="223">
        <v>21599</v>
      </c>
      <c r="C1082" s="140" t="s">
        <v>1361</v>
      </c>
      <c r="D1082" s="227">
        <f>_xlfn.XLOOKUP(B1082,表3!B:B,表3!D:D,0)</f>
        <v>0</v>
      </c>
      <c r="E1082" s="139">
        <f>SUM(E1083:E1087)</f>
        <v>0</v>
      </c>
      <c r="F1082" s="139">
        <f>SUM(F1083:F1087)</f>
        <v>470</v>
      </c>
      <c r="G1082" s="231"/>
      <c r="H1082" s="76">
        <f t="shared" si="35"/>
        <v>1</v>
      </c>
    </row>
    <row r="1083" hidden="1" spans="1:8">
      <c r="A1083" s="222">
        <f t="shared" si="34"/>
        <v>7</v>
      </c>
      <c r="B1083" s="223">
        <v>2159901</v>
      </c>
      <c r="C1083" s="138" t="s">
        <v>1362</v>
      </c>
      <c r="D1083" s="227">
        <f>_xlfn.XLOOKUP(B1083,表3!B:B,表3!D:D,0)</f>
        <v>0</v>
      </c>
      <c r="E1083" s="139">
        <v>0</v>
      </c>
      <c r="F1083" s="139">
        <v>0</v>
      </c>
      <c r="G1083" s="231"/>
      <c r="H1083" s="76">
        <f t="shared" si="35"/>
        <v>0</v>
      </c>
    </row>
    <row r="1084" hidden="1" spans="1:8">
      <c r="A1084" s="222">
        <f t="shared" si="34"/>
        <v>7</v>
      </c>
      <c r="B1084" s="223">
        <v>2159904</v>
      </c>
      <c r="C1084" s="138" t="s">
        <v>1363</v>
      </c>
      <c r="D1084" s="227">
        <f>_xlfn.XLOOKUP(B1084,表3!B:B,表3!D:D,0)</f>
        <v>0</v>
      </c>
      <c r="E1084" s="139">
        <v>0</v>
      </c>
      <c r="F1084" s="139">
        <v>0</v>
      </c>
      <c r="G1084" s="231"/>
      <c r="H1084" s="76">
        <f t="shared" si="35"/>
        <v>0</v>
      </c>
    </row>
    <row r="1085" hidden="1" spans="1:8">
      <c r="A1085" s="222">
        <f t="shared" si="34"/>
        <v>7</v>
      </c>
      <c r="B1085" s="223">
        <v>2159905</v>
      </c>
      <c r="C1085" s="138" t="s">
        <v>1364</v>
      </c>
      <c r="D1085" s="227">
        <f>_xlfn.XLOOKUP(B1085,表3!B:B,表3!D:D,0)</f>
        <v>0</v>
      </c>
      <c r="E1085" s="139">
        <v>0</v>
      </c>
      <c r="F1085" s="139">
        <v>0</v>
      </c>
      <c r="G1085" s="231"/>
      <c r="H1085" s="76">
        <f t="shared" si="35"/>
        <v>0</v>
      </c>
    </row>
    <row r="1086" hidden="1" spans="1:8">
      <c r="A1086" s="222">
        <f t="shared" si="34"/>
        <v>7</v>
      </c>
      <c r="B1086" s="223">
        <v>2159906</v>
      </c>
      <c r="C1086" s="138" t="s">
        <v>1365</v>
      </c>
      <c r="D1086" s="227">
        <f>_xlfn.XLOOKUP(B1086,表3!B:B,表3!D:D,0)</f>
        <v>0</v>
      </c>
      <c r="E1086" s="139">
        <v>0</v>
      </c>
      <c r="F1086" s="139">
        <v>0</v>
      </c>
      <c r="G1086" s="231"/>
      <c r="H1086" s="76">
        <f t="shared" si="35"/>
        <v>0</v>
      </c>
    </row>
    <row r="1087" spans="1:8">
      <c r="A1087" s="222">
        <f t="shared" si="34"/>
        <v>7</v>
      </c>
      <c r="B1087" s="223">
        <v>2159999</v>
      </c>
      <c r="C1087" s="138" t="s">
        <v>1366</v>
      </c>
      <c r="D1087" s="227">
        <f>_xlfn.XLOOKUP(B1087,表3!B:B,表3!D:D,0)</f>
        <v>0</v>
      </c>
      <c r="E1087" s="139">
        <v>0</v>
      </c>
      <c r="F1087" s="139">
        <v>470</v>
      </c>
      <c r="G1087" s="231"/>
      <c r="H1087" s="76">
        <f t="shared" si="35"/>
        <v>1</v>
      </c>
    </row>
    <row r="1088" spans="1:8">
      <c r="A1088" s="222">
        <f t="shared" si="34"/>
        <v>3</v>
      </c>
      <c r="B1088" s="223">
        <v>216</v>
      </c>
      <c r="C1088" s="140" t="s">
        <v>513</v>
      </c>
      <c r="D1088" s="227">
        <f>_xlfn.XLOOKUP(B1088,表3!B:B,表3!D:D,0)</f>
        <v>1421.03</v>
      </c>
      <c r="E1088" s="139">
        <f>SUM(E1089,E1099,E1105)</f>
        <v>1421.03</v>
      </c>
      <c r="F1088" s="139">
        <f>SUM(F1089,F1099,F1105)</f>
        <v>3398</v>
      </c>
      <c r="G1088" s="231"/>
      <c r="H1088" s="76">
        <f t="shared" si="35"/>
        <v>1</v>
      </c>
    </row>
    <row r="1089" spans="1:8">
      <c r="A1089" s="222">
        <f t="shared" si="34"/>
        <v>5</v>
      </c>
      <c r="B1089" s="223">
        <v>21602</v>
      </c>
      <c r="C1089" s="140" t="s">
        <v>1367</v>
      </c>
      <c r="D1089" s="227">
        <f>_xlfn.XLOOKUP(B1089,表3!B:B,表3!D:D,0)</f>
        <v>1421.03</v>
      </c>
      <c r="E1089" s="139">
        <f>SUM(E1090:E1098)</f>
        <v>1421.03</v>
      </c>
      <c r="F1089" s="139">
        <f>SUM(F1090:F1098)</f>
        <v>2833</v>
      </c>
      <c r="G1089" s="231"/>
      <c r="H1089" s="76">
        <f t="shared" si="35"/>
        <v>1</v>
      </c>
    </row>
    <row r="1090" spans="1:8">
      <c r="A1090" s="222">
        <f t="shared" si="34"/>
        <v>7</v>
      </c>
      <c r="B1090" s="223">
        <v>2160201</v>
      </c>
      <c r="C1090" s="138" t="s">
        <v>579</v>
      </c>
      <c r="D1090" s="227">
        <f>_xlfn.XLOOKUP(B1090,表3!B:B,表3!D:D,0)</f>
        <v>357.03</v>
      </c>
      <c r="E1090" s="139">
        <v>357.03</v>
      </c>
      <c r="F1090" s="139">
        <v>205</v>
      </c>
      <c r="G1090" s="231"/>
      <c r="H1090" s="76">
        <f t="shared" si="35"/>
        <v>1</v>
      </c>
    </row>
    <row r="1091" spans="1:8">
      <c r="A1091" s="222">
        <f t="shared" si="34"/>
        <v>7</v>
      </c>
      <c r="B1091" s="223">
        <v>2160202</v>
      </c>
      <c r="C1091" s="138" t="s">
        <v>339</v>
      </c>
      <c r="D1091" s="227">
        <f>_xlfn.XLOOKUP(B1091,表3!B:B,表3!D:D,0)</f>
        <v>12</v>
      </c>
      <c r="E1091" s="139">
        <v>12</v>
      </c>
      <c r="F1091" s="139">
        <v>50</v>
      </c>
      <c r="G1091" s="231"/>
      <c r="H1091" s="76">
        <f t="shared" si="35"/>
        <v>1</v>
      </c>
    </row>
    <row r="1092" hidden="1" spans="1:8">
      <c r="A1092" s="222">
        <f t="shared" si="34"/>
        <v>7</v>
      </c>
      <c r="B1092" s="223">
        <v>2160203</v>
      </c>
      <c r="C1092" s="138" t="s">
        <v>580</v>
      </c>
      <c r="D1092" s="227">
        <f>_xlfn.XLOOKUP(B1092,表3!B:B,表3!D:D,0)</f>
        <v>0</v>
      </c>
      <c r="E1092" s="139">
        <v>0</v>
      </c>
      <c r="F1092" s="139">
        <v>0</v>
      </c>
      <c r="G1092" s="231"/>
      <c r="H1092" s="76">
        <f t="shared" si="35"/>
        <v>0</v>
      </c>
    </row>
    <row r="1093" hidden="1" spans="1:8">
      <c r="A1093" s="222">
        <f t="shared" ref="A1093:A1156" si="36">LEN(B1093)</f>
        <v>7</v>
      </c>
      <c r="B1093" s="223">
        <v>2160216</v>
      </c>
      <c r="C1093" s="138" t="s">
        <v>1368</v>
      </c>
      <c r="D1093" s="227">
        <f>_xlfn.XLOOKUP(B1093,表3!B:B,表3!D:D,0)</f>
        <v>0</v>
      </c>
      <c r="E1093" s="139">
        <v>0</v>
      </c>
      <c r="F1093" s="139">
        <v>0</v>
      </c>
      <c r="G1093" s="231"/>
      <c r="H1093" s="76">
        <f t="shared" si="35"/>
        <v>0</v>
      </c>
    </row>
    <row r="1094" hidden="1" spans="1:8">
      <c r="A1094" s="222">
        <f t="shared" si="36"/>
        <v>7</v>
      </c>
      <c r="B1094" s="223">
        <v>2160217</v>
      </c>
      <c r="C1094" s="138" t="s">
        <v>1369</v>
      </c>
      <c r="D1094" s="227">
        <f>_xlfn.XLOOKUP(B1094,表3!B:B,表3!D:D,0)</f>
        <v>0</v>
      </c>
      <c r="E1094" s="139">
        <v>0</v>
      </c>
      <c r="F1094" s="139">
        <v>0</v>
      </c>
      <c r="G1094" s="231"/>
      <c r="H1094" s="76">
        <f t="shared" si="35"/>
        <v>0</v>
      </c>
    </row>
    <row r="1095" hidden="1" spans="1:8">
      <c r="A1095" s="222">
        <f t="shared" si="36"/>
        <v>7</v>
      </c>
      <c r="B1095" s="223">
        <v>2160218</v>
      </c>
      <c r="C1095" s="138" t="s">
        <v>1370</v>
      </c>
      <c r="D1095" s="227">
        <f>_xlfn.XLOOKUP(B1095,表3!B:B,表3!D:D,0)</f>
        <v>0</v>
      </c>
      <c r="E1095" s="139">
        <v>0</v>
      </c>
      <c r="F1095" s="139">
        <v>0</v>
      </c>
      <c r="G1095" s="231"/>
      <c r="H1095" s="76">
        <f t="shared" si="35"/>
        <v>0</v>
      </c>
    </row>
    <row r="1096" hidden="1" spans="1:8">
      <c r="A1096" s="222">
        <f t="shared" si="36"/>
        <v>7</v>
      </c>
      <c r="B1096" s="223">
        <v>2160219</v>
      </c>
      <c r="C1096" s="138" t="s">
        <v>1371</v>
      </c>
      <c r="D1096" s="227">
        <f>_xlfn.XLOOKUP(B1096,表3!B:B,表3!D:D,0)</f>
        <v>0</v>
      </c>
      <c r="E1096" s="139">
        <v>0</v>
      </c>
      <c r="F1096" s="139">
        <v>0</v>
      </c>
      <c r="G1096" s="231"/>
      <c r="H1096" s="76">
        <f t="shared" si="35"/>
        <v>0</v>
      </c>
    </row>
    <row r="1097" spans="1:8">
      <c r="A1097" s="222">
        <f t="shared" si="36"/>
        <v>7</v>
      </c>
      <c r="B1097" s="223">
        <v>2160250</v>
      </c>
      <c r="C1097" s="138" t="s">
        <v>587</v>
      </c>
      <c r="D1097" s="227">
        <f>_xlfn.XLOOKUP(B1097,表3!B:B,表3!D:D,0)</f>
        <v>0</v>
      </c>
      <c r="E1097" s="139">
        <v>0</v>
      </c>
      <c r="F1097" s="139">
        <v>2555</v>
      </c>
      <c r="G1097" s="231"/>
      <c r="H1097" s="76">
        <f t="shared" si="35"/>
        <v>1</v>
      </c>
    </row>
    <row r="1098" spans="1:8">
      <c r="A1098" s="222">
        <f t="shared" si="36"/>
        <v>7</v>
      </c>
      <c r="B1098" s="223">
        <v>2160299</v>
      </c>
      <c r="C1098" s="138" t="s">
        <v>1372</v>
      </c>
      <c r="D1098" s="227">
        <f>_xlfn.XLOOKUP(B1098,表3!B:B,表3!D:D,0)</f>
        <v>1052</v>
      </c>
      <c r="E1098" s="139">
        <v>1052</v>
      </c>
      <c r="F1098" s="139">
        <v>23</v>
      </c>
      <c r="G1098" s="231"/>
      <c r="H1098" s="76">
        <f t="shared" si="35"/>
        <v>1</v>
      </c>
    </row>
    <row r="1099" spans="1:8">
      <c r="A1099" s="222">
        <f t="shared" si="36"/>
        <v>5</v>
      </c>
      <c r="B1099" s="223">
        <v>21606</v>
      </c>
      <c r="C1099" s="140" t="s">
        <v>1373</v>
      </c>
      <c r="D1099" s="227">
        <f>_xlfn.XLOOKUP(B1099,表3!B:B,表3!D:D,0)</f>
        <v>0</v>
      </c>
      <c r="E1099" s="139">
        <f>SUM(E1100:E1104)</f>
        <v>0</v>
      </c>
      <c r="F1099" s="139">
        <f>SUM(F1100:F1104)</f>
        <v>80</v>
      </c>
      <c r="G1099" s="231"/>
      <c r="H1099" s="76">
        <f t="shared" si="35"/>
        <v>1</v>
      </c>
    </row>
    <row r="1100" hidden="1" spans="1:8">
      <c r="A1100" s="222">
        <f t="shared" si="36"/>
        <v>7</v>
      </c>
      <c r="B1100" s="223">
        <v>2160601</v>
      </c>
      <c r="C1100" s="138" t="s">
        <v>579</v>
      </c>
      <c r="D1100" s="227">
        <f>_xlfn.XLOOKUP(B1100,表3!B:B,表3!D:D,0)</f>
        <v>0</v>
      </c>
      <c r="E1100" s="139">
        <v>0</v>
      </c>
      <c r="F1100" s="139">
        <v>0</v>
      </c>
      <c r="G1100" s="231"/>
      <c r="H1100" s="76">
        <f t="shared" si="35"/>
        <v>0</v>
      </c>
    </row>
    <row r="1101" hidden="1" spans="1:8">
      <c r="A1101" s="222">
        <f t="shared" si="36"/>
        <v>7</v>
      </c>
      <c r="B1101" s="223">
        <v>2160602</v>
      </c>
      <c r="C1101" s="138" t="s">
        <v>339</v>
      </c>
      <c r="D1101" s="227">
        <f>_xlfn.XLOOKUP(B1101,表3!B:B,表3!D:D,0)</f>
        <v>0</v>
      </c>
      <c r="E1101" s="139">
        <v>0</v>
      </c>
      <c r="F1101" s="139">
        <v>0</v>
      </c>
      <c r="G1101" s="231"/>
      <c r="H1101" s="76">
        <f t="shared" ref="H1101:H1164" si="37">IF(AND(D1101=0,E1101=0,F1101=0),0,1)</f>
        <v>0</v>
      </c>
    </row>
    <row r="1102" hidden="1" spans="1:8">
      <c r="A1102" s="222">
        <f t="shared" si="36"/>
        <v>7</v>
      </c>
      <c r="B1102" s="223">
        <v>2160603</v>
      </c>
      <c r="C1102" s="138" t="s">
        <v>580</v>
      </c>
      <c r="D1102" s="227">
        <f>_xlfn.XLOOKUP(B1102,表3!B:B,表3!D:D,0)</f>
        <v>0</v>
      </c>
      <c r="E1102" s="139">
        <v>0</v>
      </c>
      <c r="F1102" s="139">
        <v>0</v>
      </c>
      <c r="G1102" s="231"/>
      <c r="H1102" s="76">
        <f t="shared" si="37"/>
        <v>0</v>
      </c>
    </row>
    <row r="1103" hidden="1" spans="1:8">
      <c r="A1103" s="222">
        <f t="shared" si="36"/>
        <v>7</v>
      </c>
      <c r="B1103" s="223">
        <v>2160607</v>
      </c>
      <c r="C1103" s="138" t="s">
        <v>1374</v>
      </c>
      <c r="D1103" s="227">
        <f>_xlfn.XLOOKUP(B1103,表3!B:B,表3!D:D,0)</f>
        <v>0</v>
      </c>
      <c r="E1103" s="139">
        <v>0</v>
      </c>
      <c r="F1103" s="139">
        <v>0</v>
      </c>
      <c r="G1103" s="231"/>
      <c r="H1103" s="76">
        <f t="shared" si="37"/>
        <v>0</v>
      </c>
    </row>
    <row r="1104" spans="1:8">
      <c r="A1104" s="222">
        <f t="shared" si="36"/>
        <v>7</v>
      </c>
      <c r="B1104" s="223">
        <v>2160699</v>
      </c>
      <c r="C1104" s="138" t="s">
        <v>1375</v>
      </c>
      <c r="D1104" s="227">
        <f>_xlfn.XLOOKUP(B1104,表3!B:B,表3!D:D,0)</f>
        <v>0</v>
      </c>
      <c r="E1104" s="139">
        <v>0</v>
      </c>
      <c r="F1104" s="139">
        <v>80</v>
      </c>
      <c r="G1104" s="231"/>
      <c r="H1104" s="76">
        <f t="shared" si="37"/>
        <v>1</v>
      </c>
    </row>
    <row r="1105" spans="1:8">
      <c r="A1105" s="222">
        <f t="shared" si="36"/>
        <v>5</v>
      </c>
      <c r="B1105" s="223">
        <v>21699</v>
      </c>
      <c r="C1105" s="140" t="s">
        <v>1376</v>
      </c>
      <c r="D1105" s="227">
        <f>_xlfn.XLOOKUP(B1105,表3!B:B,表3!D:D,0)</f>
        <v>0</v>
      </c>
      <c r="E1105" s="139">
        <f>SUM(E1106:E1107)</f>
        <v>0</v>
      </c>
      <c r="F1105" s="139">
        <f>SUM(F1106:F1107)</f>
        <v>485</v>
      </c>
      <c r="G1105" s="231"/>
      <c r="H1105" s="76">
        <f t="shared" si="37"/>
        <v>1</v>
      </c>
    </row>
    <row r="1106" hidden="1" spans="1:8">
      <c r="A1106" s="222">
        <f t="shared" si="36"/>
        <v>7</v>
      </c>
      <c r="B1106" s="223">
        <v>2169901</v>
      </c>
      <c r="C1106" s="138" t="s">
        <v>1377</v>
      </c>
      <c r="D1106" s="227">
        <f>_xlfn.XLOOKUP(B1106,表3!B:B,表3!D:D,0)</f>
        <v>0</v>
      </c>
      <c r="E1106" s="139">
        <v>0</v>
      </c>
      <c r="F1106" s="139">
        <v>0</v>
      </c>
      <c r="G1106" s="231"/>
      <c r="H1106" s="76">
        <f t="shared" si="37"/>
        <v>0</v>
      </c>
    </row>
    <row r="1107" spans="1:8">
      <c r="A1107" s="222">
        <f t="shared" si="36"/>
        <v>7</v>
      </c>
      <c r="B1107" s="223">
        <v>2169999</v>
      </c>
      <c r="C1107" s="138" t="s">
        <v>1378</v>
      </c>
      <c r="D1107" s="227">
        <f>_xlfn.XLOOKUP(B1107,表3!B:B,表3!D:D,0)</f>
        <v>0</v>
      </c>
      <c r="E1107" s="139">
        <v>0</v>
      </c>
      <c r="F1107" s="139">
        <v>485</v>
      </c>
      <c r="G1107" s="231"/>
      <c r="H1107" s="76">
        <f t="shared" si="37"/>
        <v>1</v>
      </c>
    </row>
    <row r="1108" spans="1:8">
      <c r="A1108" s="222">
        <f t="shared" si="36"/>
        <v>3</v>
      </c>
      <c r="B1108" s="223">
        <v>217</v>
      </c>
      <c r="C1108" s="140" t="s">
        <v>518</v>
      </c>
      <c r="D1108" s="227">
        <f>_xlfn.XLOOKUP(B1108,表3!B:B,表3!D:D,0)</f>
        <v>110</v>
      </c>
      <c r="E1108" s="139">
        <f>SUM(E1109,E1116,E1126,E1132,E1135)</f>
        <v>110</v>
      </c>
      <c r="F1108" s="139">
        <f>SUM(F1109,F1116,F1126,F1132,F1135)</f>
        <v>215</v>
      </c>
      <c r="G1108" s="231"/>
      <c r="H1108" s="76">
        <f t="shared" si="37"/>
        <v>1</v>
      </c>
    </row>
    <row r="1109" hidden="1" spans="1:8">
      <c r="A1109" s="222">
        <f t="shared" si="36"/>
        <v>5</v>
      </c>
      <c r="B1109" s="223">
        <v>21701</v>
      </c>
      <c r="C1109" s="140" t="s">
        <v>1379</v>
      </c>
      <c r="D1109" s="227">
        <f>_xlfn.XLOOKUP(B1109,表3!B:B,表3!D:D,0)</f>
        <v>0</v>
      </c>
      <c r="E1109" s="139">
        <f>SUM(E1110:E1115)</f>
        <v>0</v>
      </c>
      <c r="F1109" s="139">
        <f>SUM(F1110:F1115)</f>
        <v>0</v>
      </c>
      <c r="G1109" s="231"/>
      <c r="H1109" s="76">
        <f t="shared" si="37"/>
        <v>0</v>
      </c>
    </row>
    <row r="1110" hidden="1" spans="1:8">
      <c r="A1110" s="222">
        <f t="shared" si="36"/>
        <v>7</v>
      </c>
      <c r="B1110" s="223">
        <v>2170101</v>
      </c>
      <c r="C1110" s="138" t="s">
        <v>579</v>
      </c>
      <c r="D1110" s="227">
        <f>_xlfn.XLOOKUP(B1110,表3!B:B,表3!D:D,0)</f>
        <v>0</v>
      </c>
      <c r="E1110" s="139">
        <v>0</v>
      </c>
      <c r="F1110" s="139">
        <v>0</v>
      </c>
      <c r="G1110" s="231"/>
      <c r="H1110" s="76">
        <f t="shared" si="37"/>
        <v>0</v>
      </c>
    </row>
    <row r="1111" hidden="1" spans="1:8">
      <c r="A1111" s="222">
        <f t="shared" si="36"/>
        <v>7</v>
      </c>
      <c r="B1111" s="223">
        <v>2170102</v>
      </c>
      <c r="C1111" s="138" t="s">
        <v>339</v>
      </c>
      <c r="D1111" s="227">
        <f>_xlfn.XLOOKUP(B1111,表3!B:B,表3!D:D,0)</f>
        <v>0</v>
      </c>
      <c r="E1111" s="139">
        <v>0</v>
      </c>
      <c r="F1111" s="139">
        <v>0</v>
      </c>
      <c r="G1111" s="231"/>
      <c r="H1111" s="76">
        <f t="shared" si="37"/>
        <v>0</v>
      </c>
    </row>
    <row r="1112" hidden="1" spans="1:8">
      <c r="A1112" s="222">
        <f t="shared" si="36"/>
        <v>7</v>
      </c>
      <c r="B1112" s="223">
        <v>2170103</v>
      </c>
      <c r="C1112" s="138" t="s">
        <v>580</v>
      </c>
      <c r="D1112" s="227">
        <f>_xlfn.XLOOKUP(B1112,表3!B:B,表3!D:D,0)</f>
        <v>0</v>
      </c>
      <c r="E1112" s="139">
        <v>0</v>
      </c>
      <c r="F1112" s="139">
        <v>0</v>
      </c>
      <c r="G1112" s="231"/>
      <c r="H1112" s="76">
        <f t="shared" si="37"/>
        <v>0</v>
      </c>
    </row>
    <row r="1113" hidden="1" spans="1:8">
      <c r="A1113" s="222">
        <f t="shared" si="36"/>
        <v>7</v>
      </c>
      <c r="B1113" s="223">
        <v>2170104</v>
      </c>
      <c r="C1113" s="138" t="s">
        <v>1380</v>
      </c>
      <c r="D1113" s="227">
        <f>_xlfn.XLOOKUP(B1113,表3!B:B,表3!D:D,0)</f>
        <v>0</v>
      </c>
      <c r="E1113" s="139">
        <v>0</v>
      </c>
      <c r="F1113" s="139">
        <v>0</v>
      </c>
      <c r="G1113" s="231"/>
      <c r="H1113" s="76">
        <f t="shared" si="37"/>
        <v>0</v>
      </c>
    </row>
    <row r="1114" hidden="1" spans="1:8">
      <c r="A1114" s="222">
        <f t="shared" si="36"/>
        <v>7</v>
      </c>
      <c r="B1114" s="223">
        <v>2170150</v>
      </c>
      <c r="C1114" s="138" t="s">
        <v>587</v>
      </c>
      <c r="D1114" s="227">
        <f>_xlfn.XLOOKUP(B1114,表3!B:B,表3!D:D,0)</f>
        <v>0</v>
      </c>
      <c r="E1114" s="139">
        <v>0</v>
      </c>
      <c r="F1114" s="139">
        <v>0</v>
      </c>
      <c r="G1114" s="231"/>
      <c r="H1114" s="76">
        <f t="shared" si="37"/>
        <v>0</v>
      </c>
    </row>
    <row r="1115" hidden="1" spans="1:8">
      <c r="A1115" s="222">
        <f t="shared" si="36"/>
        <v>7</v>
      </c>
      <c r="B1115" s="223">
        <v>2170199</v>
      </c>
      <c r="C1115" s="138" t="s">
        <v>1381</v>
      </c>
      <c r="D1115" s="227">
        <f>_xlfn.XLOOKUP(B1115,表3!B:B,表3!D:D,0)</f>
        <v>0</v>
      </c>
      <c r="E1115" s="139">
        <v>0</v>
      </c>
      <c r="F1115" s="139">
        <v>0</v>
      </c>
      <c r="G1115" s="231"/>
      <c r="H1115" s="76">
        <f t="shared" si="37"/>
        <v>0</v>
      </c>
    </row>
    <row r="1116" hidden="1" spans="1:8">
      <c r="A1116" s="222">
        <f t="shared" si="36"/>
        <v>5</v>
      </c>
      <c r="B1116" s="223">
        <v>21702</v>
      </c>
      <c r="C1116" s="140" t="s">
        <v>1382</v>
      </c>
      <c r="D1116" s="227">
        <f>_xlfn.XLOOKUP(B1116,表3!B:B,表3!D:D,0)</f>
        <v>0</v>
      </c>
      <c r="E1116" s="139">
        <f>SUM(E1117:E1125)</f>
        <v>0</v>
      </c>
      <c r="F1116" s="139">
        <f>SUM(F1117:F1125)</f>
        <v>0</v>
      </c>
      <c r="G1116" s="231"/>
      <c r="H1116" s="76">
        <f t="shared" si="37"/>
        <v>0</v>
      </c>
    </row>
    <row r="1117" hidden="1" spans="1:8">
      <c r="A1117" s="222">
        <f t="shared" si="36"/>
        <v>7</v>
      </c>
      <c r="B1117" s="223">
        <v>2170201</v>
      </c>
      <c r="C1117" s="138" t="s">
        <v>1383</v>
      </c>
      <c r="D1117" s="227">
        <f>_xlfn.XLOOKUP(B1117,表3!B:B,表3!D:D,0)</f>
        <v>0</v>
      </c>
      <c r="E1117" s="139">
        <v>0</v>
      </c>
      <c r="F1117" s="139">
        <v>0</v>
      </c>
      <c r="G1117" s="231"/>
      <c r="H1117" s="76">
        <f t="shared" si="37"/>
        <v>0</v>
      </c>
    </row>
    <row r="1118" hidden="1" spans="1:8">
      <c r="A1118" s="222">
        <f t="shared" si="36"/>
        <v>7</v>
      </c>
      <c r="B1118" s="223">
        <v>2170202</v>
      </c>
      <c r="C1118" s="138" t="s">
        <v>1384</v>
      </c>
      <c r="D1118" s="227">
        <f>_xlfn.XLOOKUP(B1118,表3!B:B,表3!D:D,0)</f>
        <v>0</v>
      </c>
      <c r="E1118" s="139">
        <v>0</v>
      </c>
      <c r="F1118" s="139">
        <v>0</v>
      </c>
      <c r="G1118" s="231"/>
      <c r="H1118" s="76">
        <f t="shared" si="37"/>
        <v>0</v>
      </c>
    </row>
    <row r="1119" hidden="1" spans="1:8">
      <c r="A1119" s="222">
        <f t="shared" si="36"/>
        <v>7</v>
      </c>
      <c r="B1119" s="223">
        <v>2170203</v>
      </c>
      <c r="C1119" s="138" t="s">
        <v>1385</v>
      </c>
      <c r="D1119" s="227">
        <f>_xlfn.XLOOKUP(B1119,表3!B:B,表3!D:D,0)</f>
        <v>0</v>
      </c>
      <c r="E1119" s="139">
        <v>0</v>
      </c>
      <c r="F1119" s="139">
        <v>0</v>
      </c>
      <c r="G1119" s="231"/>
      <c r="H1119" s="76">
        <f t="shared" si="37"/>
        <v>0</v>
      </c>
    </row>
    <row r="1120" hidden="1" spans="1:8">
      <c r="A1120" s="222">
        <f t="shared" si="36"/>
        <v>7</v>
      </c>
      <c r="B1120" s="223">
        <v>2170204</v>
      </c>
      <c r="C1120" s="138" t="s">
        <v>1386</v>
      </c>
      <c r="D1120" s="227">
        <f>_xlfn.XLOOKUP(B1120,表3!B:B,表3!D:D,0)</f>
        <v>0</v>
      </c>
      <c r="E1120" s="139">
        <v>0</v>
      </c>
      <c r="F1120" s="139">
        <v>0</v>
      </c>
      <c r="G1120" s="231"/>
      <c r="H1120" s="76">
        <f t="shared" si="37"/>
        <v>0</v>
      </c>
    </row>
    <row r="1121" hidden="1" spans="1:8">
      <c r="A1121" s="222">
        <f t="shared" si="36"/>
        <v>7</v>
      </c>
      <c r="B1121" s="223">
        <v>2170205</v>
      </c>
      <c r="C1121" s="138" t="s">
        <v>1387</v>
      </c>
      <c r="D1121" s="227">
        <f>_xlfn.XLOOKUP(B1121,表3!B:B,表3!D:D,0)</f>
        <v>0</v>
      </c>
      <c r="E1121" s="139">
        <v>0</v>
      </c>
      <c r="F1121" s="139">
        <v>0</v>
      </c>
      <c r="G1121" s="231"/>
      <c r="H1121" s="76">
        <f t="shared" si="37"/>
        <v>0</v>
      </c>
    </row>
    <row r="1122" hidden="1" spans="1:8">
      <c r="A1122" s="222">
        <f t="shared" si="36"/>
        <v>7</v>
      </c>
      <c r="B1122" s="223">
        <v>2170206</v>
      </c>
      <c r="C1122" s="138" t="s">
        <v>1388</v>
      </c>
      <c r="D1122" s="227">
        <f>_xlfn.XLOOKUP(B1122,表3!B:B,表3!D:D,0)</f>
        <v>0</v>
      </c>
      <c r="E1122" s="139">
        <v>0</v>
      </c>
      <c r="F1122" s="139">
        <v>0</v>
      </c>
      <c r="G1122" s="231"/>
      <c r="H1122" s="76">
        <f t="shared" si="37"/>
        <v>0</v>
      </c>
    </row>
    <row r="1123" hidden="1" spans="1:8">
      <c r="A1123" s="222">
        <f t="shared" si="36"/>
        <v>7</v>
      </c>
      <c r="B1123" s="223">
        <v>2170207</v>
      </c>
      <c r="C1123" s="138" t="s">
        <v>1389</v>
      </c>
      <c r="D1123" s="227">
        <f>_xlfn.XLOOKUP(B1123,表3!B:B,表3!D:D,0)</f>
        <v>0</v>
      </c>
      <c r="E1123" s="139">
        <v>0</v>
      </c>
      <c r="F1123" s="139">
        <v>0</v>
      </c>
      <c r="G1123" s="231"/>
      <c r="H1123" s="76">
        <f t="shared" si="37"/>
        <v>0</v>
      </c>
    </row>
    <row r="1124" hidden="1" spans="1:8">
      <c r="A1124" s="222">
        <f t="shared" si="36"/>
        <v>7</v>
      </c>
      <c r="B1124" s="223">
        <v>2170208</v>
      </c>
      <c r="C1124" s="138" t="s">
        <v>1390</v>
      </c>
      <c r="D1124" s="227">
        <f>_xlfn.XLOOKUP(B1124,表3!B:B,表3!D:D,0)</f>
        <v>0</v>
      </c>
      <c r="E1124" s="139">
        <v>0</v>
      </c>
      <c r="F1124" s="139">
        <v>0</v>
      </c>
      <c r="G1124" s="231"/>
      <c r="H1124" s="76">
        <f t="shared" si="37"/>
        <v>0</v>
      </c>
    </row>
    <row r="1125" hidden="1" spans="1:8">
      <c r="A1125" s="222">
        <f t="shared" si="36"/>
        <v>7</v>
      </c>
      <c r="B1125" s="223">
        <v>2170299</v>
      </c>
      <c r="C1125" s="138" t="s">
        <v>1391</v>
      </c>
      <c r="D1125" s="227">
        <f>_xlfn.XLOOKUP(B1125,表3!B:B,表3!D:D,0)</f>
        <v>0</v>
      </c>
      <c r="E1125" s="139">
        <v>0</v>
      </c>
      <c r="F1125" s="139">
        <v>0</v>
      </c>
      <c r="G1125" s="231"/>
      <c r="H1125" s="76">
        <f t="shared" si="37"/>
        <v>0</v>
      </c>
    </row>
    <row r="1126" spans="1:8">
      <c r="A1126" s="222">
        <f t="shared" si="36"/>
        <v>5</v>
      </c>
      <c r="B1126" s="223">
        <v>21703</v>
      </c>
      <c r="C1126" s="140" t="s">
        <v>1392</v>
      </c>
      <c r="D1126" s="227">
        <f>_xlfn.XLOOKUP(B1126,表3!B:B,表3!D:D,0)</f>
        <v>50</v>
      </c>
      <c r="E1126" s="139">
        <f>SUM(E1127:E1131)</f>
        <v>50</v>
      </c>
      <c r="F1126" s="139">
        <f>SUM(F1127:F1131)</f>
        <v>15</v>
      </c>
      <c r="G1126" s="231"/>
      <c r="H1126" s="76">
        <f t="shared" si="37"/>
        <v>1</v>
      </c>
    </row>
    <row r="1127" hidden="1" spans="1:8">
      <c r="A1127" s="222">
        <f t="shared" si="36"/>
        <v>7</v>
      </c>
      <c r="B1127" s="223">
        <v>2170301</v>
      </c>
      <c r="C1127" s="138" t="s">
        <v>1393</v>
      </c>
      <c r="D1127" s="227">
        <f>_xlfn.XLOOKUP(B1127,表3!B:B,表3!D:D,0)</f>
        <v>0</v>
      </c>
      <c r="E1127" s="139">
        <v>0</v>
      </c>
      <c r="F1127" s="139">
        <v>0</v>
      </c>
      <c r="G1127" s="231"/>
      <c r="H1127" s="76">
        <f t="shared" si="37"/>
        <v>0</v>
      </c>
    </row>
    <row r="1128" hidden="1" spans="1:8">
      <c r="A1128" s="222">
        <f t="shared" si="36"/>
        <v>7</v>
      </c>
      <c r="B1128" s="223">
        <v>2170302</v>
      </c>
      <c r="C1128" s="138" t="s">
        <v>1394</v>
      </c>
      <c r="D1128" s="227">
        <f>_xlfn.XLOOKUP(B1128,表3!B:B,表3!D:D,0)</f>
        <v>0</v>
      </c>
      <c r="E1128" s="139">
        <v>0</v>
      </c>
      <c r="F1128" s="139">
        <v>0</v>
      </c>
      <c r="G1128" s="231"/>
      <c r="H1128" s="76">
        <f t="shared" si="37"/>
        <v>0</v>
      </c>
    </row>
    <row r="1129" hidden="1" spans="1:8">
      <c r="A1129" s="222">
        <f t="shared" si="36"/>
        <v>7</v>
      </c>
      <c r="B1129" s="223">
        <v>2170303</v>
      </c>
      <c r="C1129" s="138" t="s">
        <v>1395</v>
      </c>
      <c r="D1129" s="227">
        <f>_xlfn.XLOOKUP(B1129,表3!B:B,表3!D:D,0)</f>
        <v>0</v>
      </c>
      <c r="E1129" s="139">
        <v>0</v>
      </c>
      <c r="F1129" s="139">
        <v>0</v>
      </c>
      <c r="G1129" s="231"/>
      <c r="H1129" s="76">
        <f t="shared" si="37"/>
        <v>0</v>
      </c>
    </row>
    <row r="1130" hidden="1" spans="1:8">
      <c r="A1130" s="222">
        <f t="shared" si="36"/>
        <v>7</v>
      </c>
      <c r="B1130" s="223">
        <v>2170304</v>
      </c>
      <c r="C1130" s="138" t="s">
        <v>1396</v>
      </c>
      <c r="D1130" s="227">
        <f>_xlfn.XLOOKUP(B1130,表3!B:B,表3!D:D,0)</f>
        <v>0</v>
      </c>
      <c r="E1130" s="139">
        <v>0</v>
      </c>
      <c r="F1130" s="139">
        <v>0</v>
      </c>
      <c r="G1130" s="231"/>
      <c r="H1130" s="76">
        <f t="shared" si="37"/>
        <v>0</v>
      </c>
    </row>
    <row r="1131" spans="1:8">
      <c r="A1131" s="222">
        <f t="shared" si="36"/>
        <v>7</v>
      </c>
      <c r="B1131" s="223">
        <v>2170399</v>
      </c>
      <c r="C1131" s="138" t="s">
        <v>1397</v>
      </c>
      <c r="D1131" s="227">
        <f>_xlfn.XLOOKUP(B1131,表3!B:B,表3!D:D,0)</f>
        <v>50</v>
      </c>
      <c r="E1131" s="139">
        <v>50</v>
      </c>
      <c r="F1131" s="139">
        <v>15</v>
      </c>
      <c r="G1131" s="231"/>
      <c r="H1131" s="76">
        <f t="shared" si="37"/>
        <v>1</v>
      </c>
    </row>
    <row r="1132" hidden="1" spans="1:8">
      <c r="A1132" s="222">
        <f t="shared" si="36"/>
        <v>5</v>
      </c>
      <c r="B1132" s="223">
        <v>21704</v>
      </c>
      <c r="C1132" s="140" t="s">
        <v>1398</v>
      </c>
      <c r="D1132" s="227">
        <f>_xlfn.XLOOKUP(B1132,表3!B:B,表3!D:D,0)</f>
        <v>0</v>
      </c>
      <c r="E1132" s="139">
        <f>SUM(E1133:E1134)</f>
        <v>0</v>
      </c>
      <c r="F1132" s="139">
        <f>SUM(F1133:F1134)</f>
        <v>0</v>
      </c>
      <c r="G1132" s="231"/>
      <c r="H1132" s="76">
        <f t="shared" si="37"/>
        <v>0</v>
      </c>
    </row>
    <row r="1133" hidden="1" spans="1:8">
      <c r="A1133" s="222">
        <f t="shared" si="36"/>
        <v>7</v>
      </c>
      <c r="B1133" s="223">
        <v>2170401</v>
      </c>
      <c r="C1133" s="138" t="s">
        <v>1399</v>
      </c>
      <c r="D1133" s="227">
        <f>_xlfn.XLOOKUP(B1133,表3!B:B,表3!D:D,0)</f>
        <v>0</v>
      </c>
      <c r="E1133" s="139">
        <v>0</v>
      </c>
      <c r="F1133" s="139">
        <v>0</v>
      </c>
      <c r="G1133" s="231"/>
      <c r="H1133" s="76">
        <f t="shared" si="37"/>
        <v>0</v>
      </c>
    </row>
    <row r="1134" hidden="1" spans="1:8">
      <c r="A1134" s="222">
        <f t="shared" si="36"/>
        <v>7</v>
      </c>
      <c r="B1134" s="223">
        <v>2170499</v>
      </c>
      <c r="C1134" s="138" t="s">
        <v>1400</v>
      </c>
      <c r="D1134" s="227">
        <f>_xlfn.XLOOKUP(B1134,表3!B:B,表3!D:D,0)</f>
        <v>0</v>
      </c>
      <c r="E1134" s="139">
        <v>0</v>
      </c>
      <c r="F1134" s="139">
        <v>0</v>
      </c>
      <c r="G1134" s="231"/>
      <c r="H1134" s="76">
        <f t="shared" si="37"/>
        <v>0</v>
      </c>
    </row>
    <row r="1135" spans="1:8">
      <c r="A1135" s="222">
        <f t="shared" si="36"/>
        <v>5</v>
      </c>
      <c r="B1135" s="223">
        <v>21799</v>
      </c>
      <c r="C1135" s="140" t="s">
        <v>1401</v>
      </c>
      <c r="D1135" s="227">
        <f>_xlfn.XLOOKUP(B1135,表3!B:B,表3!D:D,0)</f>
        <v>60</v>
      </c>
      <c r="E1135" s="139">
        <f>SUM(E1136:E1137)</f>
        <v>60</v>
      </c>
      <c r="F1135" s="139">
        <f>SUM(F1136:F1137)</f>
        <v>200</v>
      </c>
      <c r="G1135" s="231"/>
      <c r="H1135" s="76">
        <f t="shared" si="37"/>
        <v>1</v>
      </c>
    </row>
    <row r="1136" hidden="1" spans="1:8">
      <c r="A1136" s="222">
        <f t="shared" si="36"/>
        <v>7</v>
      </c>
      <c r="B1136" s="223">
        <v>2179902</v>
      </c>
      <c r="C1136" s="138" t="s">
        <v>1402</v>
      </c>
      <c r="D1136" s="227">
        <f>_xlfn.XLOOKUP(B1136,表3!B:B,表3!D:D,0)</f>
        <v>0</v>
      </c>
      <c r="E1136" s="139">
        <v>0</v>
      </c>
      <c r="F1136" s="139">
        <v>0</v>
      </c>
      <c r="G1136" s="231"/>
      <c r="H1136" s="76">
        <f t="shared" si="37"/>
        <v>0</v>
      </c>
    </row>
    <row r="1137" spans="1:8">
      <c r="A1137" s="222">
        <f t="shared" si="36"/>
        <v>7</v>
      </c>
      <c r="B1137" s="223">
        <v>2179999</v>
      </c>
      <c r="C1137" s="138" t="s">
        <v>1403</v>
      </c>
      <c r="D1137" s="227">
        <f>_xlfn.XLOOKUP(B1137,表3!B:B,表3!D:D,0)</f>
        <v>60</v>
      </c>
      <c r="E1137" s="139">
        <v>60</v>
      </c>
      <c r="F1137" s="139">
        <v>200</v>
      </c>
      <c r="G1137" s="231"/>
      <c r="H1137" s="76">
        <f t="shared" si="37"/>
        <v>1</v>
      </c>
    </row>
    <row r="1138" hidden="1" spans="1:8">
      <c r="A1138" s="222">
        <f t="shared" si="36"/>
        <v>3</v>
      </c>
      <c r="B1138" s="223">
        <v>219</v>
      </c>
      <c r="C1138" s="140" t="s">
        <v>1404</v>
      </c>
      <c r="D1138" s="227">
        <f>_xlfn.XLOOKUP(B1138,表3!B:B,表3!D:D,0)</f>
        <v>0</v>
      </c>
      <c r="E1138" s="139">
        <f>SUM(E1139:E1147)</f>
        <v>0</v>
      </c>
      <c r="F1138" s="139">
        <f>SUM(F1139:F1147)</f>
        <v>0</v>
      </c>
      <c r="G1138" s="231"/>
      <c r="H1138" s="76">
        <f t="shared" si="37"/>
        <v>0</v>
      </c>
    </row>
    <row r="1139" hidden="1" spans="1:8">
      <c r="A1139" s="222">
        <f t="shared" si="36"/>
        <v>5</v>
      </c>
      <c r="B1139" s="223">
        <v>21901</v>
      </c>
      <c r="C1139" s="140" t="s">
        <v>1405</v>
      </c>
      <c r="D1139" s="227">
        <f>_xlfn.XLOOKUP(B1139,表3!B:B,表3!D:D,0)</f>
        <v>0</v>
      </c>
      <c r="E1139" s="139">
        <v>0</v>
      </c>
      <c r="F1139" s="139">
        <v>0</v>
      </c>
      <c r="G1139" s="231"/>
      <c r="H1139" s="76">
        <f t="shared" si="37"/>
        <v>0</v>
      </c>
    </row>
    <row r="1140" hidden="1" spans="1:8">
      <c r="A1140" s="222">
        <f t="shared" si="36"/>
        <v>5</v>
      </c>
      <c r="B1140" s="223">
        <v>21902</v>
      </c>
      <c r="C1140" s="140" t="s">
        <v>1406</v>
      </c>
      <c r="D1140" s="227">
        <f>_xlfn.XLOOKUP(B1140,表3!B:B,表3!D:D,0)</f>
        <v>0</v>
      </c>
      <c r="E1140" s="139">
        <v>0</v>
      </c>
      <c r="F1140" s="139">
        <v>0</v>
      </c>
      <c r="G1140" s="231"/>
      <c r="H1140" s="76">
        <f t="shared" si="37"/>
        <v>0</v>
      </c>
    </row>
    <row r="1141" hidden="1" spans="1:8">
      <c r="A1141" s="222">
        <f t="shared" si="36"/>
        <v>5</v>
      </c>
      <c r="B1141" s="223">
        <v>21903</v>
      </c>
      <c r="C1141" s="140" t="s">
        <v>1407</v>
      </c>
      <c r="D1141" s="227">
        <f>_xlfn.XLOOKUP(B1141,表3!B:B,表3!D:D,0)</f>
        <v>0</v>
      </c>
      <c r="E1141" s="139">
        <v>0</v>
      </c>
      <c r="F1141" s="139">
        <v>0</v>
      </c>
      <c r="G1141" s="231"/>
      <c r="H1141" s="76">
        <f t="shared" si="37"/>
        <v>0</v>
      </c>
    </row>
    <row r="1142" hidden="1" spans="1:8">
      <c r="A1142" s="222">
        <f t="shared" si="36"/>
        <v>5</v>
      </c>
      <c r="B1142" s="223">
        <v>21904</v>
      </c>
      <c r="C1142" s="140" t="s">
        <v>1408</v>
      </c>
      <c r="D1142" s="227">
        <f>_xlfn.XLOOKUP(B1142,表3!B:B,表3!D:D,0)</f>
        <v>0</v>
      </c>
      <c r="E1142" s="139">
        <v>0</v>
      </c>
      <c r="F1142" s="139">
        <v>0</v>
      </c>
      <c r="G1142" s="231"/>
      <c r="H1142" s="76">
        <f t="shared" si="37"/>
        <v>0</v>
      </c>
    </row>
    <row r="1143" hidden="1" spans="1:8">
      <c r="A1143" s="222">
        <f t="shared" si="36"/>
        <v>5</v>
      </c>
      <c r="B1143" s="223">
        <v>21905</v>
      </c>
      <c r="C1143" s="140" t="s">
        <v>1409</v>
      </c>
      <c r="D1143" s="227">
        <f>_xlfn.XLOOKUP(B1143,表3!B:B,表3!D:D,0)</f>
        <v>0</v>
      </c>
      <c r="E1143" s="139">
        <v>0</v>
      </c>
      <c r="F1143" s="139">
        <v>0</v>
      </c>
      <c r="G1143" s="231"/>
      <c r="H1143" s="76">
        <f t="shared" si="37"/>
        <v>0</v>
      </c>
    </row>
    <row r="1144" hidden="1" spans="1:8">
      <c r="A1144" s="222">
        <f t="shared" si="36"/>
        <v>5</v>
      </c>
      <c r="B1144" s="223">
        <v>21906</v>
      </c>
      <c r="C1144" s="140" t="s">
        <v>1196</v>
      </c>
      <c r="D1144" s="227">
        <f>_xlfn.XLOOKUP(B1144,表3!B:B,表3!D:D,0)</f>
        <v>0</v>
      </c>
      <c r="E1144" s="139">
        <v>0</v>
      </c>
      <c r="F1144" s="139">
        <v>0</v>
      </c>
      <c r="G1144" s="231"/>
      <c r="H1144" s="76">
        <f t="shared" si="37"/>
        <v>0</v>
      </c>
    </row>
    <row r="1145" hidden="1" spans="1:8">
      <c r="A1145" s="222">
        <f t="shared" si="36"/>
        <v>5</v>
      </c>
      <c r="B1145" s="223">
        <v>21907</v>
      </c>
      <c r="C1145" s="140" t="s">
        <v>1410</v>
      </c>
      <c r="D1145" s="227">
        <f>_xlfn.XLOOKUP(B1145,表3!B:B,表3!D:D,0)</f>
        <v>0</v>
      </c>
      <c r="E1145" s="139">
        <v>0</v>
      </c>
      <c r="F1145" s="139">
        <v>0</v>
      </c>
      <c r="G1145" s="231"/>
      <c r="H1145" s="76">
        <f t="shared" si="37"/>
        <v>0</v>
      </c>
    </row>
    <row r="1146" hidden="1" spans="1:8">
      <c r="A1146" s="222">
        <f t="shared" si="36"/>
        <v>5</v>
      </c>
      <c r="B1146" s="223">
        <v>21908</v>
      </c>
      <c r="C1146" s="140" t="s">
        <v>1411</v>
      </c>
      <c r="D1146" s="227">
        <f>_xlfn.XLOOKUP(B1146,表3!B:B,表3!D:D,0)</f>
        <v>0</v>
      </c>
      <c r="E1146" s="139">
        <v>0</v>
      </c>
      <c r="F1146" s="139">
        <v>0</v>
      </c>
      <c r="G1146" s="231"/>
      <c r="H1146" s="76">
        <f t="shared" si="37"/>
        <v>0</v>
      </c>
    </row>
    <row r="1147" hidden="1" spans="1:8">
      <c r="A1147" s="222">
        <f t="shared" si="36"/>
        <v>5</v>
      </c>
      <c r="B1147" s="223">
        <v>21999</v>
      </c>
      <c r="C1147" s="140" t="s">
        <v>1412</v>
      </c>
      <c r="D1147" s="227">
        <f>_xlfn.XLOOKUP(B1147,表3!B:B,表3!D:D,0)</f>
        <v>0</v>
      </c>
      <c r="E1147" s="139">
        <v>0</v>
      </c>
      <c r="F1147" s="139">
        <v>0</v>
      </c>
      <c r="G1147" s="231"/>
      <c r="H1147" s="76">
        <f t="shared" si="37"/>
        <v>0</v>
      </c>
    </row>
    <row r="1148" spans="1:8">
      <c r="A1148" s="222">
        <f t="shared" si="36"/>
        <v>3</v>
      </c>
      <c r="B1148" s="223">
        <v>220</v>
      </c>
      <c r="C1148" s="140" t="s">
        <v>525</v>
      </c>
      <c r="D1148" s="227">
        <f>_xlfn.XLOOKUP(B1148,表3!B:B,表3!D:D,0)</f>
        <v>7039.38</v>
      </c>
      <c r="E1148" s="139">
        <f>SUM(E1149,E1176,E1191)</f>
        <v>7039.38</v>
      </c>
      <c r="F1148" s="139">
        <f>SUM(F1149,F1176,F1191)</f>
        <v>6613</v>
      </c>
      <c r="G1148" s="231"/>
      <c r="H1148" s="76">
        <f t="shared" si="37"/>
        <v>1</v>
      </c>
    </row>
    <row r="1149" spans="1:8">
      <c r="A1149" s="222">
        <f t="shared" si="36"/>
        <v>5</v>
      </c>
      <c r="B1149" s="223">
        <v>22001</v>
      </c>
      <c r="C1149" s="140" t="s">
        <v>1413</v>
      </c>
      <c r="D1149" s="227">
        <f>_xlfn.XLOOKUP(B1149,表3!B:B,表3!D:D,0)</f>
        <v>6861.78</v>
      </c>
      <c r="E1149" s="139">
        <f>SUM(E1150:E1175)</f>
        <v>6861.78</v>
      </c>
      <c r="F1149" s="139">
        <f>SUM(F1150:F1175)</f>
        <v>6465</v>
      </c>
      <c r="G1149" s="231"/>
      <c r="H1149" s="76">
        <f t="shared" si="37"/>
        <v>1</v>
      </c>
    </row>
    <row r="1150" spans="1:8">
      <c r="A1150" s="222">
        <f t="shared" si="36"/>
        <v>7</v>
      </c>
      <c r="B1150" s="223">
        <v>2200101</v>
      </c>
      <c r="C1150" s="138" t="s">
        <v>579</v>
      </c>
      <c r="D1150" s="227">
        <f>_xlfn.XLOOKUP(B1150,表3!B:B,表3!D:D,0)</f>
        <v>6621.78</v>
      </c>
      <c r="E1150" s="139">
        <v>6621.78</v>
      </c>
      <c r="F1150" s="139">
        <v>5435</v>
      </c>
      <c r="G1150" s="231"/>
      <c r="H1150" s="76">
        <f t="shared" si="37"/>
        <v>1</v>
      </c>
    </row>
    <row r="1151" spans="1:8">
      <c r="A1151" s="222">
        <f t="shared" si="36"/>
        <v>7</v>
      </c>
      <c r="B1151" s="223">
        <v>2200102</v>
      </c>
      <c r="C1151" s="138" t="s">
        <v>339</v>
      </c>
      <c r="D1151" s="227">
        <f>_xlfn.XLOOKUP(B1151,表3!B:B,表3!D:D,0)</f>
        <v>240</v>
      </c>
      <c r="E1151" s="139">
        <v>240</v>
      </c>
      <c r="F1151" s="139">
        <v>268</v>
      </c>
      <c r="G1151" s="231"/>
      <c r="H1151" s="76">
        <f t="shared" si="37"/>
        <v>1</v>
      </c>
    </row>
    <row r="1152" hidden="1" spans="1:8">
      <c r="A1152" s="222">
        <f t="shared" si="36"/>
        <v>7</v>
      </c>
      <c r="B1152" s="223">
        <v>2200103</v>
      </c>
      <c r="C1152" s="138" t="s">
        <v>580</v>
      </c>
      <c r="D1152" s="227">
        <f>_xlfn.XLOOKUP(B1152,表3!B:B,表3!D:D,0)</f>
        <v>0</v>
      </c>
      <c r="E1152" s="139">
        <v>0</v>
      </c>
      <c r="F1152" s="139">
        <v>0</v>
      </c>
      <c r="G1152" s="231"/>
      <c r="H1152" s="76">
        <f t="shared" si="37"/>
        <v>0</v>
      </c>
    </row>
    <row r="1153" hidden="1" spans="1:8">
      <c r="A1153" s="222">
        <f t="shared" si="36"/>
        <v>7</v>
      </c>
      <c r="B1153" s="223">
        <v>2200104</v>
      </c>
      <c r="C1153" s="138" t="s">
        <v>1414</v>
      </c>
      <c r="D1153" s="227">
        <f>_xlfn.XLOOKUP(B1153,表3!B:B,表3!D:D,0)</f>
        <v>0</v>
      </c>
      <c r="E1153" s="139">
        <v>0</v>
      </c>
      <c r="F1153" s="139">
        <v>0</v>
      </c>
      <c r="G1153" s="231"/>
      <c r="H1153" s="76">
        <f t="shared" si="37"/>
        <v>0</v>
      </c>
    </row>
    <row r="1154" spans="1:8">
      <c r="A1154" s="222">
        <f t="shared" si="36"/>
        <v>7</v>
      </c>
      <c r="B1154" s="223">
        <v>2200106</v>
      </c>
      <c r="C1154" s="138" t="s">
        <v>1415</v>
      </c>
      <c r="D1154" s="227">
        <f>_xlfn.XLOOKUP(B1154,表3!B:B,表3!D:D,0)</f>
        <v>0</v>
      </c>
      <c r="E1154" s="139">
        <v>0</v>
      </c>
      <c r="F1154" s="139">
        <v>760</v>
      </c>
      <c r="G1154" s="231"/>
      <c r="H1154" s="76">
        <f t="shared" si="37"/>
        <v>1</v>
      </c>
    </row>
    <row r="1155" hidden="1" spans="1:8">
      <c r="A1155" s="222">
        <f t="shared" si="36"/>
        <v>7</v>
      </c>
      <c r="B1155" s="223">
        <v>2200107</v>
      </c>
      <c r="C1155" s="138" t="s">
        <v>1416</v>
      </c>
      <c r="D1155" s="227">
        <f>_xlfn.XLOOKUP(B1155,表3!B:B,表3!D:D,0)</f>
        <v>0</v>
      </c>
      <c r="E1155" s="139">
        <v>0</v>
      </c>
      <c r="F1155" s="139">
        <v>0</v>
      </c>
      <c r="G1155" s="231"/>
      <c r="H1155" s="76">
        <f t="shared" si="37"/>
        <v>0</v>
      </c>
    </row>
    <row r="1156" hidden="1" spans="1:8">
      <c r="A1156" s="222">
        <f t="shared" si="36"/>
        <v>7</v>
      </c>
      <c r="B1156" s="223">
        <v>2200108</v>
      </c>
      <c r="C1156" s="138" t="s">
        <v>1417</v>
      </c>
      <c r="D1156" s="227">
        <f>_xlfn.XLOOKUP(B1156,表3!B:B,表3!D:D,0)</f>
        <v>0</v>
      </c>
      <c r="E1156" s="139">
        <v>0</v>
      </c>
      <c r="F1156" s="139">
        <v>0</v>
      </c>
      <c r="G1156" s="231"/>
      <c r="H1156" s="76">
        <f t="shared" si="37"/>
        <v>0</v>
      </c>
    </row>
    <row r="1157" hidden="1" spans="1:8">
      <c r="A1157" s="222">
        <f t="shared" ref="A1157:A1220" si="38">LEN(B1157)</f>
        <v>7</v>
      </c>
      <c r="B1157" s="223">
        <v>2200109</v>
      </c>
      <c r="C1157" s="138" t="s">
        <v>1418</v>
      </c>
      <c r="D1157" s="227">
        <f>_xlfn.XLOOKUP(B1157,表3!B:B,表3!D:D,0)</f>
        <v>0</v>
      </c>
      <c r="E1157" s="139">
        <v>0</v>
      </c>
      <c r="F1157" s="139">
        <v>0</v>
      </c>
      <c r="G1157" s="231"/>
      <c r="H1157" s="76">
        <f t="shared" si="37"/>
        <v>0</v>
      </c>
    </row>
    <row r="1158" hidden="1" spans="1:8">
      <c r="A1158" s="222">
        <f t="shared" si="38"/>
        <v>7</v>
      </c>
      <c r="B1158" s="223">
        <v>2200112</v>
      </c>
      <c r="C1158" s="138" t="s">
        <v>1419</v>
      </c>
      <c r="D1158" s="227">
        <f>_xlfn.XLOOKUP(B1158,表3!B:B,表3!D:D,0)</f>
        <v>0</v>
      </c>
      <c r="E1158" s="139">
        <v>0</v>
      </c>
      <c r="F1158" s="139">
        <v>0</v>
      </c>
      <c r="G1158" s="231"/>
      <c r="H1158" s="76">
        <f t="shared" si="37"/>
        <v>0</v>
      </c>
    </row>
    <row r="1159" hidden="1" spans="1:8">
      <c r="A1159" s="222">
        <f t="shared" si="38"/>
        <v>7</v>
      </c>
      <c r="B1159" s="223">
        <v>2200113</v>
      </c>
      <c r="C1159" s="138" t="s">
        <v>1420</v>
      </c>
      <c r="D1159" s="227">
        <f>_xlfn.XLOOKUP(B1159,表3!B:B,表3!D:D,0)</f>
        <v>0</v>
      </c>
      <c r="E1159" s="139">
        <v>0</v>
      </c>
      <c r="F1159" s="139">
        <v>0</v>
      </c>
      <c r="G1159" s="231"/>
      <c r="H1159" s="76">
        <f t="shared" si="37"/>
        <v>0</v>
      </c>
    </row>
    <row r="1160" hidden="1" spans="1:8">
      <c r="A1160" s="222">
        <f t="shared" si="38"/>
        <v>7</v>
      </c>
      <c r="B1160" s="223">
        <v>2200114</v>
      </c>
      <c r="C1160" s="138" t="s">
        <v>1421</v>
      </c>
      <c r="D1160" s="227">
        <f>_xlfn.XLOOKUP(B1160,表3!B:B,表3!D:D,0)</f>
        <v>0</v>
      </c>
      <c r="E1160" s="139">
        <v>0</v>
      </c>
      <c r="F1160" s="139">
        <v>0</v>
      </c>
      <c r="G1160" s="231"/>
      <c r="H1160" s="76">
        <f t="shared" si="37"/>
        <v>0</v>
      </c>
    </row>
    <row r="1161" hidden="1" spans="1:8">
      <c r="A1161" s="222">
        <f t="shared" si="38"/>
        <v>7</v>
      </c>
      <c r="B1161" s="223">
        <v>2200115</v>
      </c>
      <c r="C1161" s="138" t="s">
        <v>1422</v>
      </c>
      <c r="D1161" s="227">
        <f>_xlfn.XLOOKUP(B1161,表3!B:B,表3!D:D,0)</f>
        <v>0</v>
      </c>
      <c r="E1161" s="139">
        <v>0</v>
      </c>
      <c r="F1161" s="139">
        <v>0</v>
      </c>
      <c r="G1161" s="231"/>
      <c r="H1161" s="76">
        <f t="shared" si="37"/>
        <v>0</v>
      </c>
    </row>
    <row r="1162" hidden="1" spans="1:8">
      <c r="A1162" s="222">
        <f t="shared" si="38"/>
        <v>7</v>
      </c>
      <c r="B1162" s="223">
        <v>2200116</v>
      </c>
      <c r="C1162" s="138" t="s">
        <v>1423</v>
      </c>
      <c r="D1162" s="227">
        <f>_xlfn.XLOOKUP(B1162,表3!B:B,表3!D:D,0)</f>
        <v>0</v>
      </c>
      <c r="E1162" s="139">
        <v>0</v>
      </c>
      <c r="F1162" s="139">
        <v>0</v>
      </c>
      <c r="G1162" s="231"/>
      <c r="H1162" s="76">
        <f t="shared" si="37"/>
        <v>0</v>
      </c>
    </row>
    <row r="1163" hidden="1" spans="1:8">
      <c r="A1163" s="222">
        <f t="shared" si="38"/>
        <v>7</v>
      </c>
      <c r="B1163" s="223">
        <v>2200119</v>
      </c>
      <c r="C1163" s="138" t="s">
        <v>1424</v>
      </c>
      <c r="D1163" s="227">
        <f>_xlfn.XLOOKUP(B1163,表3!B:B,表3!D:D,0)</f>
        <v>0</v>
      </c>
      <c r="E1163" s="139">
        <v>0</v>
      </c>
      <c r="F1163" s="139">
        <v>0</v>
      </c>
      <c r="G1163" s="231"/>
      <c r="H1163" s="76">
        <f t="shared" si="37"/>
        <v>0</v>
      </c>
    </row>
    <row r="1164" hidden="1" spans="1:8">
      <c r="A1164" s="222">
        <f t="shared" si="38"/>
        <v>7</v>
      </c>
      <c r="B1164" s="223">
        <v>2200120</v>
      </c>
      <c r="C1164" s="138" t="s">
        <v>1425</v>
      </c>
      <c r="D1164" s="227">
        <f>_xlfn.XLOOKUP(B1164,表3!B:B,表3!D:D,0)</f>
        <v>0</v>
      </c>
      <c r="E1164" s="139">
        <v>0</v>
      </c>
      <c r="F1164" s="139">
        <v>0</v>
      </c>
      <c r="G1164" s="231"/>
      <c r="H1164" s="76">
        <f t="shared" si="37"/>
        <v>0</v>
      </c>
    </row>
    <row r="1165" hidden="1" spans="1:8">
      <c r="A1165" s="222">
        <f t="shared" si="38"/>
        <v>7</v>
      </c>
      <c r="B1165" s="223">
        <v>2200121</v>
      </c>
      <c r="C1165" s="138" t="s">
        <v>1426</v>
      </c>
      <c r="D1165" s="227">
        <f>_xlfn.XLOOKUP(B1165,表3!B:B,表3!D:D,0)</f>
        <v>0</v>
      </c>
      <c r="E1165" s="139">
        <v>0</v>
      </c>
      <c r="F1165" s="139">
        <v>0</v>
      </c>
      <c r="G1165" s="231"/>
      <c r="H1165" s="76">
        <f t="shared" ref="H1165:H1228" si="39">IF(AND(D1165=0,E1165=0,F1165=0),0,1)</f>
        <v>0</v>
      </c>
    </row>
    <row r="1166" hidden="1" spans="1:8">
      <c r="A1166" s="222">
        <f t="shared" si="38"/>
        <v>7</v>
      </c>
      <c r="B1166" s="223">
        <v>2200122</v>
      </c>
      <c r="C1166" s="138" t="s">
        <v>1427</v>
      </c>
      <c r="D1166" s="227">
        <f>_xlfn.XLOOKUP(B1166,表3!B:B,表3!D:D,0)</f>
        <v>0</v>
      </c>
      <c r="E1166" s="139">
        <v>0</v>
      </c>
      <c r="F1166" s="139">
        <v>0</v>
      </c>
      <c r="G1166" s="231"/>
      <c r="H1166" s="76">
        <f t="shared" si="39"/>
        <v>0</v>
      </c>
    </row>
    <row r="1167" hidden="1" spans="1:8">
      <c r="A1167" s="222">
        <f t="shared" si="38"/>
        <v>7</v>
      </c>
      <c r="B1167" s="223">
        <v>2200123</v>
      </c>
      <c r="C1167" s="138" t="s">
        <v>1428</v>
      </c>
      <c r="D1167" s="227">
        <f>_xlfn.XLOOKUP(B1167,表3!B:B,表3!D:D,0)</f>
        <v>0</v>
      </c>
      <c r="E1167" s="139">
        <v>0</v>
      </c>
      <c r="F1167" s="139">
        <v>0</v>
      </c>
      <c r="G1167" s="231"/>
      <c r="H1167" s="76">
        <f t="shared" si="39"/>
        <v>0</v>
      </c>
    </row>
    <row r="1168" hidden="1" spans="1:8">
      <c r="A1168" s="222">
        <f t="shared" si="38"/>
        <v>7</v>
      </c>
      <c r="B1168" s="223">
        <v>2200124</v>
      </c>
      <c r="C1168" s="138" t="s">
        <v>1429</v>
      </c>
      <c r="D1168" s="227">
        <f>_xlfn.XLOOKUP(B1168,表3!B:B,表3!D:D,0)</f>
        <v>0</v>
      </c>
      <c r="E1168" s="139">
        <v>0</v>
      </c>
      <c r="F1168" s="139">
        <v>0</v>
      </c>
      <c r="G1168" s="231"/>
      <c r="H1168" s="76">
        <f t="shared" si="39"/>
        <v>0</v>
      </c>
    </row>
    <row r="1169" hidden="1" spans="1:8">
      <c r="A1169" s="222">
        <f t="shared" si="38"/>
        <v>7</v>
      </c>
      <c r="B1169" s="223">
        <v>2200125</v>
      </c>
      <c r="C1169" s="138" t="s">
        <v>1430</v>
      </c>
      <c r="D1169" s="227">
        <f>_xlfn.XLOOKUP(B1169,表3!B:B,表3!D:D,0)</f>
        <v>0</v>
      </c>
      <c r="E1169" s="139">
        <v>0</v>
      </c>
      <c r="F1169" s="139">
        <v>0</v>
      </c>
      <c r="G1169" s="231"/>
      <c r="H1169" s="76">
        <f t="shared" si="39"/>
        <v>0</v>
      </c>
    </row>
    <row r="1170" hidden="1" spans="1:8">
      <c r="A1170" s="222">
        <f t="shared" si="38"/>
        <v>7</v>
      </c>
      <c r="B1170" s="223">
        <v>2200126</v>
      </c>
      <c r="C1170" s="138" t="s">
        <v>1431</v>
      </c>
      <c r="D1170" s="227">
        <f>_xlfn.XLOOKUP(B1170,表3!B:B,表3!D:D,0)</f>
        <v>0</v>
      </c>
      <c r="E1170" s="139">
        <v>0</v>
      </c>
      <c r="F1170" s="139">
        <v>0</v>
      </c>
      <c r="G1170" s="231"/>
      <c r="H1170" s="76">
        <f t="shared" si="39"/>
        <v>0</v>
      </c>
    </row>
    <row r="1171" hidden="1" spans="1:8">
      <c r="A1171" s="222">
        <f t="shared" si="38"/>
        <v>7</v>
      </c>
      <c r="B1171" s="223">
        <v>2200127</v>
      </c>
      <c r="C1171" s="138" t="s">
        <v>1432</v>
      </c>
      <c r="D1171" s="227">
        <f>_xlfn.XLOOKUP(B1171,表3!B:B,表3!D:D,0)</f>
        <v>0</v>
      </c>
      <c r="E1171" s="139">
        <v>0</v>
      </c>
      <c r="F1171" s="139">
        <v>0</v>
      </c>
      <c r="G1171" s="231"/>
      <c r="H1171" s="76">
        <f t="shared" si="39"/>
        <v>0</v>
      </c>
    </row>
    <row r="1172" hidden="1" spans="1:8">
      <c r="A1172" s="222">
        <f t="shared" si="38"/>
        <v>7</v>
      </c>
      <c r="B1172" s="223">
        <v>2200128</v>
      </c>
      <c r="C1172" s="138" t="s">
        <v>1433</v>
      </c>
      <c r="D1172" s="227">
        <f>_xlfn.XLOOKUP(B1172,表3!B:B,表3!D:D,0)</f>
        <v>0</v>
      </c>
      <c r="E1172" s="139">
        <v>0</v>
      </c>
      <c r="F1172" s="139">
        <v>0</v>
      </c>
      <c r="G1172" s="231"/>
      <c r="H1172" s="76">
        <f t="shared" si="39"/>
        <v>0</v>
      </c>
    </row>
    <row r="1173" hidden="1" spans="1:8">
      <c r="A1173" s="222">
        <f t="shared" si="38"/>
        <v>7</v>
      </c>
      <c r="B1173" s="223">
        <v>2200129</v>
      </c>
      <c r="C1173" s="138" t="s">
        <v>1434</v>
      </c>
      <c r="D1173" s="227">
        <f>_xlfn.XLOOKUP(B1173,表3!B:B,表3!D:D,0)</f>
        <v>0</v>
      </c>
      <c r="E1173" s="139">
        <v>0</v>
      </c>
      <c r="F1173" s="139">
        <v>0</v>
      </c>
      <c r="G1173" s="231"/>
      <c r="H1173" s="76">
        <f t="shared" si="39"/>
        <v>0</v>
      </c>
    </row>
    <row r="1174" hidden="1" spans="1:8">
      <c r="A1174" s="222">
        <f t="shared" si="38"/>
        <v>7</v>
      </c>
      <c r="B1174" s="223">
        <v>2200150</v>
      </c>
      <c r="C1174" s="138" t="s">
        <v>587</v>
      </c>
      <c r="D1174" s="227">
        <f>_xlfn.XLOOKUP(B1174,表3!B:B,表3!D:D,0)</f>
        <v>0</v>
      </c>
      <c r="E1174" s="139">
        <v>0</v>
      </c>
      <c r="F1174" s="139">
        <v>0</v>
      </c>
      <c r="G1174" s="231"/>
      <c r="H1174" s="76">
        <f t="shared" si="39"/>
        <v>0</v>
      </c>
    </row>
    <row r="1175" spans="1:8">
      <c r="A1175" s="222">
        <f t="shared" si="38"/>
        <v>7</v>
      </c>
      <c r="B1175" s="223">
        <v>2200199</v>
      </c>
      <c r="C1175" s="138" t="s">
        <v>1435</v>
      </c>
      <c r="D1175" s="227">
        <f>_xlfn.XLOOKUP(B1175,表3!B:B,表3!D:D,0)</f>
        <v>0</v>
      </c>
      <c r="E1175" s="139">
        <v>0</v>
      </c>
      <c r="F1175" s="139">
        <v>2</v>
      </c>
      <c r="G1175" s="231"/>
      <c r="H1175" s="76">
        <f t="shared" si="39"/>
        <v>1</v>
      </c>
    </row>
    <row r="1176" spans="1:8">
      <c r="A1176" s="222">
        <f t="shared" si="38"/>
        <v>5</v>
      </c>
      <c r="B1176" s="223">
        <v>22005</v>
      </c>
      <c r="C1176" s="140" t="s">
        <v>1436</v>
      </c>
      <c r="D1176" s="227">
        <f>_xlfn.XLOOKUP(B1176,表3!B:B,表3!D:D,0)</f>
        <v>177.6</v>
      </c>
      <c r="E1176" s="139">
        <f>SUM(E1177:E1190)</f>
        <v>177.6</v>
      </c>
      <c r="F1176" s="139">
        <f>SUM(F1177:F1190)</f>
        <v>148</v>
      </c>
      <c r="G1176" s="231"/>
      <c r="H1176" s="76">
        <f t="shared" si="39"/>
        <v>1</v>
      </c>
    </row>
    <row r="1177" spans="1:8">
      <c r="A1177" s="222">
        <f t="shared" si="38"/>
        <v>7</v>
      </c>
      <c r="B1177" s="223">
        <v>2200501</v>
      </c>
      <c r="C1177" s="138" t="s">
        <v>579</v>
      </c>
      <c r="D1177" s="227">
        <f>_xlfn.XLOOKUP(B1177,表3!B:B,表3!D:D,0)</f>
        <v>66.9</v>
      </c>
      <c r="E1177" s="139">
        <v>66.9</v>
      </c>
      <c r="F1177" s="139">
        <v>88</v>
      </c>
      <c r="G1177" s="231"/>
      <c r="H1177" s="76">
        <f t="shared" si="39"/>
        <v>1</v>
      </c>
    </row>
    <row r="1178" spans="1:8">
      <c r="A1178" s="222">
        <f t="shared" si="38"/>
        <v>7</v>
      </c>
      <c r="B1178" s="223">
        <v>2200502</v>
      </c>
      <c r="C1178" s="138" t="s">
        <v>339</v>
      </c>
      <c r="D1178" s="227">
        <f>_xlfn.XLOOKUP(B1178,表3!B:B,表3!D:D,0)</f>
        <v>110.7</v>
      </c>
      <c r="E1178" s="139">
        <v>110.7</v>
      </c>
      <c r="F1178" s="139">
        <v>44</v>
      </c>
      <c r="G1178" s="231"/>
      <c r="H1178" s="76">
        <f t="shared" si="39"/>
        <v>1</v>
      </c>
    </row>
    <row r="1179" hidden="1" spans="1:8">
      <c r="A1179" s="222">
        <f t="shared" si="38"/>
        <v>7</v>
      </c>
      <c r="B1179" s="223">
        <v>2200503</v>
      </c>
      <c r="C1179" s="138" t="s">
        <v>580</v>
      </c>
      <c r="D1179" s="227">
        <f>_xlfn.XLOOKUP(B1179,表3!B:B,表3!D:D,0)</f>
        <v>0</v>
      </c>
      <c r="E1179" s="139">
        <v>0</v>
      </c>
      <c r="F1179" s="139">
        <v>0</v>
      </c>
      <c r="G1179" s="231"/>
      <c r="H1179" s="76">
        <f t="shared" si="39"/>
        <v>0</v>
      </c>
    </row>
    <row r="1180" hidden="1" spans="1:8">
      <c r="A1180" s="222">
        <f t="shared" si="38"/>
        <v>7</v>
      </c>
      <c r="B1180" s="223">
        <v>2200504</v>
      </c>
      <c r="C1180" s="138" t="s">
        <v>1437</v>
      </c>
      <c r="D1180" s="227">
        <f>_xlfn.XLOOKUP(B1180,表3!B:B,表3!D:D,0)</f>
        <v>0</v>
      </c>
      <c r="E1180" s="139">
        <v>0</v>
      </c>
      <c r="F1180" s="139">
        <v>0</v>
      </c>
      <c r="G1180" s="231"/>
      <c r="H1180" s="76">
        <f t="shared" si="39"/>
        <v>0</v>
      </c>
    </row>
    <row r="1181" hidden="1" spans="1:8">
      <c r="A1181" s="222">
        <f t="shared" si="38"/>
        <v>7</v>
      </c>
      <c r="B1181" s="223">
        <v>2200506</v>
      </c>
      <c r="C1181" s="138" t="s">
        <v>1438</v>
      </c>
      <c r="D1181" s="227">
        <f>_xlfn.XLOOKUP(B1181,表3!B:B,表3!D:D,0)</f>
        <v>0</v>
      </c>
      <c r="E1181" s="139">
        <v>0</v>
      </c>
      <c r="F1181" s="139">
        <v>0</v>
      </c>
      <c r="G1181" s="231"/>
      <c r="H1181" s="76">
        <f t="shared" si="39"/>
        <v>0</v>
      </c>
    </row>
    <row r="1182" hidden="1" spans="1:8">
      <c r="A1182" s="222">
        <f t="shared" si="38"/>
        <v>7</v>
      </c>
      <c r="B1182" s="223">
        <v>2200507</v>
      </c>
      <c r="C1182" s="138" t="s">
        <v>1439</v>
      </c>
      <c r="D1182" s="227">
        <f>_xlfn.XLOOKUP(B1182,表3!B:B,表3!D:D,0)</f>
        <v>0</v>
      </c>
      <c r="E1182" s="139">
        <v>0</v>
      </c>
      <c r="F1182" s="139">
        <v>0</v>
      </c>
      <c r="G1182" s="231"/>
      <c r="H1182" s="76">
        <f t="shared" si="39"/>
        <v>0</v>
      </c>
    </row>
    <row r="1183" hidden="1" spans="1:8">
      <c r="A1183" s="222">
        <f t="shared" si="38"/>
        <v>7</v>
      </c>
      <c r="B1183" s="223">
        <v>2200508</v>
      </c>
      <c r="C1183" s="138" t="s">
        <v>1440</v>
      </c>
      <c r="D1183" s="227">
        <f>_xlfn.XLOOKUP(B1183,表3!B:B,表3!D:D,0)</f>
        <v>0</v>
      </c>
      <c r="E1183" s="139">
        <v>0</v>
      </c>
      <c r="F1183" s="139">
        <v>0</v>
      </c>
      <c r="G1183" s="231"/>
      <c r="H1183" s="76">
        <f t="shared" si="39"/>
        <v>0</v>
      </c>
    </row>
    <row r="1184" spans="1:8">
      <c r="A1184" s="222">
        <f t="shared" si="38"/>
        <v>7</v>
      </c>
      <c r="B1184" s="223">
        <v>2200509</v>
      </c>
      <c r="C1184" s="138" t="s">
        <v>1441</v>
      </c>
      <c r="D1184" s="227">
        <f>_xlfn.XLOOKUP(B1184,表3!B:B,表3!D:D,0)</f>
        <v>0</v>
      </c>
      <c r="E1184" s="139">
        <v>0</v>
      </c>
      <c r="F1184" s="139">
        <v>16</v>
      </c>
      <c r="G1184" s="231"/>
      <c r="H1184" s="76">
        <f t="shared" si="39"/>
        <v>1</v>
      </c>
    </row>
    <row r="1185" hidden="1" spans="1:8">
      <c r="A1185" s="222">
        <f t="shared" si="38"/>
        <v>7</v>
      </c>
      <c r="B1185" s="223">
        <v>2200510</v>
      </c>
      <c r="C1185" s="138" t="s">
        <v>1442</v>
      </c>
      <c r="D1185" s="227">
        <f>_xlfn.XLOOKUP(B1185,表3!B:B,表3!D:D,0)</f>
        <v>0</v>
      </c>
      <c r="E1185" s="139">
        <v>0</v>
      </c>
      <c r="F1185" s="139">
        <v>0</v>
      </c>
      <c r="G1185" s="231"/>
      <c r="H1185" s="76">
        <f t="shared" si="39"/>
        <v>0</v>
      </c>
    </row>
    <row r="1186" hidden="1" spans="1:8">
      <c r="A1186" s="222">
        <f t="shared" si="38"/>
        <v>7</v>
      </c>
      <c r="B1186" s="223">
        <v>2200511</v>
      </c>
      <c r="C1186" s="138" t="s">
        <v>1443</v>
      </c>
      <c r="D1186" s="227">
        <f>_xlfn.XLOOKUP(B1186,表3!B:B,表3!D:D,0)</f>
        <v>0</v>
      </c>
      <c r="E1186" s="139">
        <v>0</v>
      </c>
      <c r="F1186" s="139">
        <v>0</v>
      </c>
      <c r="G1186" s="231"/>
      <c r="H1186" s="76">
        <f t="shared" si="39"/>
        <v>0</v>
      </c>
    </row>
    <row r="1187" hidden="1" spans="1:8">
      <c r="A1187" s="222">
        <f t="shared" si="38"/>
        <v>7</v>
      </c>
      <c r="B1187" s="223">
        <v>2200512</v>
      </c>
      <c r="C1187" s="138" t="s">
        <v>1444</v>
      </c>
      <c r="D1187" s="227">
        <f>_xlfn.XLOOKUP(B1187,表3!B:B,表3!D:D,0)</f>
        <v>0</v>
      </c>
      <c r="E1187" s="139">
        <v>0</v>
      </c>
      <c r="F1187" s="139">
        <v>0</v>
      </c>
      <c r="G1187" s="231"/>
      <c r="H1187" s="76">
        <f t="shared" si="39"/>
        <v>0</v>
      </c>
    </row>
    <row r="1188" hidden="1" spans="1:8">
      <c r="A1188" s="222">
        <f t="shared" si="38"/>
        <v>7</v>
      </c>
      <c r="B1188" s="223">
        <v>2200513</v>
      </c>
      <c r="C1188" s="138" t="s">
        <v>1445</v>
      </c>
      <c r="D1188" s="227">
        <f>_xlfn.XLOOKUP(B1188,表3!B:B,表3!D:D,0)</f>
        <v>0</v>
      </c>
      <c r="E1188" s="139">
        <v>0</v>
      </c>
      <c r="F1188" s="139">
        <v>0</v>
      </c>
      <c r="G1188" s="231"/>
      <c r="H1188" s="76">
        <f t="shared" si="39"/>
        <v>0</v>
      </c>
    </row>
    <row r="1189" hidden="1" spans="1:8">
      <c r="A1189" s="222">
        <f t="shared" si="38"/>
        <v>7</v>
      </c>
      <c r="B1189" s="223">
        <v>2200514</v>
      </c>
      <c r="C1189" s="138" t="s">
        <v>1446</v>
      </c>
      <c r="D1189" s="227">
        <f>_xlfn.XLOOKUP(B1189,表3!B:B,表3!D:D,0)</f>
        <v>0</v>
      </c>
      <c r="E1189" s="139">
        <v>0</v>
      </c>
      <c r="F1189" s="139">
        <v>0</v>
      </c>
      <c r="G1189" s="231"/>
      <c r="H1189" s="76">
        <f t="shared" si="39"/>
        <v>0</v>
      </c>
    </row>
    <row r="1190" hidden="1" spans="1:8">
      <c r="A1190" s="222">
        <f t="shared" si="38"/>
        <v>7</v>
      </c>
      <c r="B1190" s="223">
        <v>2200599</v>
      </c>
      <c r="C1190" s="138" t="s">
        <v>1447</v>
      </c>
      <c r="D1190" s="227">
        <f>_xlfn.XLOOKUP(B1190,表3!B:B,表3!D:D,0)</f>
        <v>0</v>
      </c>
      <c r="E1190" s="139">
        <v>0</v>
      </c>
      <c r="F1190" s="139">
        <v>0</v>
      </c>
      <c r="G1190" s="231"/>
      <c r="H1190" s="76">
        <f t="shared" si="39"/>
        <v>0</v>
      </c>
    </row>
    <row r="1191" hidden="1" spans="1:8">
      <c r="A1191" s="222">
        <f t="shared" si="38"/>
        <v>5</v>
      </c>
      <c r="B1191" s="223">
        <v>22099</v>
      </c>
      <c r="C1191" s="140" t="s">
        <v>1448</v>
      </c>
      <c r="D1191" s="227">
        <f>_xlfn.XLOOKUP(B1191,表3!B:B,表3!D:D,0)</f>
        <v>0</v>
      </c>
      <c r="E1191" s="139">
        <f>E1192</f>
        <v>0</v>
      </c>
      <c r="F1191" s="139">
        <f>F1192</f>
        <v>0</v>
      </c>
      <c r="G1191" s="231"/>
      <c r="H1191" s="76">
        <f t="shared" si="39"/>
        <v>0</v>
      </c>
    </row>
    <row r="1192" hidden="1" spans="1:8">
      <c r="A1192" s="222">
        <f t="shared" si="38"/>
        <v>7</v>
      </c>
      <c r="B1192" s="223">
        <v>2209999</v>
      </c>
      <c r="C1192" s="138" t="s">
        <v>1449</v>
      </c>
      <c r="D1192" s="227">
        <f>_xlfn.XLOOKUP(B1192,表3!B:B,表3!D:D,0)</f>
        <v>0</v>
      </c>
      <c r="E1192" s="139">
        <v>0</v>
      </c>
      <c r="F1192" s="139">
        <v>0</v>
      </c>
      <c r="G1192" s="231"/>
      <c r="H1192" s="76">
        <f t="shared" si="39"/>
        <v>0</v>
      </c>
    </row>
    <row r="1193" spans="1:8">
      <c r="A1193" s="222">
        <f t="shared" si="38"/>
        <v>3</v>
      </c>
      <c r="B1193" s="223">
        <v>221</v>
      </c>
      <c r="C1193" s="140" t="s">
        <v>534</v>
      </c>
      <c r="D1193" s="227">
        <f>_xlfn.XLOOKUP(B1193,表3!B:B,表3!D:D,0)</f>
        <v>2719.85</v>
      </c>
      <c r="E1193" s="139">
        <f>SUM(E1194,E1206,E1210)</f>
        <v>2719.85</v>
      </c>
      <c r="F1193" s="139">
        <f>SUM(F1194,F1206,F1210)</f>
        <v>22568</v>
      </c>
      <c r="G1193" s="231"/>
      <c r="H1193" s="76">
        <f t="shared" si="39"/>
        <v>1</v>
      </c>
    </row>
    <row r="1194" spans="1:8">
      <c r="A1194" s="222">
        <f t="shared" si="38"/>
        <v>5</v>
      </c>
      <c r="B1194" s="223">
        <v>22101</v>
      </c>
      <c r="C1194" s="140" t="s">
        <v>1450</v>
      </c>
      <c r="D1194" s="227">
        <f>_xlfn.XLOOKUP(B1194,表3!B:B,表3!D:D,0)</f>
        <v>1288</v>
      </c>
      <c r="E1194" s="139">
        <f>SUM(E1195:E1205)</f>
        <v>1288</v>
      </c>
      <c r="F1194" s="139">
        <f>SUM(F1195:F1205)</f>
        <v>2254</v>
      </c>
      <c r="G1194" s="231"/>
      <c r="H1194" s="76">
        <f t="shared" si="39"/>
        <v>1</v>
      </c>
    </row>
    <row r="1195" hidden="1" spans="1:8">
      <c r="A1195" s="222">
        <f t="shared" si="38"/>
        <v>7</v>
      </c>
      <c r="B1195" s="223">
        <v>2210101</v>
      </c>
      <c r="C1195" s="138" t="s">
        <v>1451</v>
      </c>
      <c r="D1195" s="227">
        <f>_xlfn.XLOOKUP(B1195,表3!B:B,表3!D:D,0)</f>
        <v>0</v>
      </c>
      <c r="E1195" s="139">
        <v>0</v>
      </c>
      <c r="F1195" s="139">
        <v>0</v>
      </c>
      <c r="G1195" s="231"/>
      <c r="H1195" s="76">
        <f t="shared" si="39"/>
        <v>0</v>
      </c>
    </row>
    <row r="1196" hidden="1" spans="1:8">
      <c r="A1196" s="222">
        <f t="shared" si="38"/>
        <v>7</v>
      </c>
      <c r="B1196" s="223">
        <v>2210102</v>
      </c>
      <c r="C1196" s="138" t="s">
        <v>1452</v>
      </c>
      <c r="D1196" s="227">
        <f>_xlfn.XLOOKUP(B1196,表3!B:B,表3!D:D,0)</f>
        <v>0</v>
      </c>
      <c r="E1196" s="139">
        <v>0</v>
      </c>
      <c r="F1196" s="139">
        <v>0</v>
      </c>
      <c r="G1196" s="231"/>
      <c r="H1196" s="76">
        <f t="shared" si="39"/>
        <v>0</v>
      </c>
    </row>
    <row r="1197" hidden="1" spans="1:8">
      <c r="A1197" s="222">
        <f t="shared" si="38"/>
        <v>7</v>
      </c>
      <c r="B1197" s="223">
        <v>2210103</v>
      </c>
      <c r="C1197" s="138" t="s">
        <v>1453</v>
      </c>
      <c r="D1197" s="227">
        <f>_xlfn.XLOOKUP(B1197,表3!B:B,表3!D:D,0)</f>
        <v>0</v>
      </c>
      <c r="E1197" s="139">
        <v>0</v>
      </c>
      <c r="F1197" s="139">
        <v>0</v>
      </c>
      <c r="G1197" s="231"/>
      <c r="H1197" s="76">
        <f t="shared" si="39"/>
        <v>0</v>
      </c>
    </row>
    <row r="1198" hidden="1" spans="1:8">
      <c r="A1198" s="222">
        <f t="shared" si="38"/>
        <v>7</v>
      </c>
      <c r="B1198" s="223">
        <v>2210104</v>
      </c>
      <c r="C1198" s="138" t="s">
        <v>1454</v>
      </c>
      <c r="D1198" s="227">
        <f>_xlfn.XLOOKUP(B1198,表3!B:B,表3!D:D,0)</f>
        <v>0</v>
      </c>
      <c r="E1198" s="139">
        <v>0</v>
      </c>
      <c r="F1198" s="139">
        <v>0</v>
      </c>
      <c r="G1198" s="231"/>
      <c r="H1198" s="76">
        <f t="shared" si="39"/>
        <v>0</v>
      </c>
    </row>
    <row r="1199" spans="1:8">
      <c r="A1199" s="222">
        <f t="shared" si="38"/>
        <v>7</v>
      </c>
      <c r="B1199" s="223">
        <v>2210105</v>
      </c>
      <c r="C1199" s="138" t="s">
        <v>1455</v>
      </c>
      <c r="D1199" s="227">
        <f>_xlfn.XLOOKUP(B1199,表3!B:B,表3!D:D,0)</f>
        <v>140</v>
      </c>
      <c r="E1199" s="139">
        <v>140</v>
      </c>
      <c r="F1199" s="139">
        <v>432</v>
      </c>
      <c r="G1199" s="231"/>
      <c r="H1199" s="76">
        <f t="shared" si="39"/>
        <v>1</v>
      </c>
    </row>
    <row r="1200" spans="1:8">
      <c r="A1200" s="222">
        <f t="shared" si="38"/>
        <v>7</v>
      </c>
      <c r="B1200" s="223">
        <v>2210106</v>
      </c>
      <c r="C1200" s="138" t="s">
        <v>1456</v>
      </c>
      <c r="D1200" s="227">
        <f>_xlfn.XLOOKUP(B1200,表3!B:B,表3!D:D,0)</f>
        <v>0</v>
      </c>
      <c r="E1200" s="139">
        <v>0</v>
      </c>
      <c r="F1200" s="139">
        <v>346</v>
      </c>
      <c r="G1200" s="231"/>
      <c r="H1200" s="76">
        <f t="shared" si="39"/>
        <v>1</v>
      </c>
    </row>
    <row r="1201" hidden="1" spans="1:8">
      <c r="A1201" s="222">
        <f t="shared" si="38"/>
        <v>7</v>
      </c>
      <c r="B1201" s="223">
        <v>2210107</v>
      </c>
      <c r="C1201" s="138" t="s">
        <v>1457</v>
      </c>
      <c r="D1201" s="227">
        <f>_xlfn.XLOOKUP(B1201,表3!B:B,表3!D:D,0)</f>
        <v>0</v>
      </c>
      <c r="E1201" s="139">
        <v>0</v>
      </c>
      <c r="F1201" s="139">
        <v>0</v>
      </c>
      <c r="G1201" s="231"/>
      <c r="H1201" s="76">
        <f t="shared" si="39"/>
        <v>0</v>
      </c>
    </row>
    <row r="1202" spans="1:8">
      <c r="A1202" s="222">
        <f t="shared" si="38"/>
        <v>7</v>
      </c>
      <c r="B1202" s="223">
        <v>2210108</v>
      </c>
      <c r="C1202" s="138" t="s">
        <v>1458</v>
      </c>
      <c r="D1202" s="227">
        <f>_xlfn.XLOOKUP(B1202,表3!B:B,表3!D:D,0)</f>
        <v>1148</v>
      </c>
      <c r="E1202" s="139">
        <v>1148</v>
      </c>
      <c r="F1202" s="139">
        <v>1391</v>
      </c>
      <c r="G1202" s="231"/>
      <c r="H1202" s="76">
        <f t="shared" si="39"/>
        <v>1</v>
      </c>
    </row>
    <row r="1203" hidden="1" spans="1:8">
      <c r="A1203" s="222">
        <f t="shared" si="38"/>
        <v>7</v>
      </c>
      <c r="B1203" s="223">
        <v>2210109</v>
      </c>
      <c r="C1203" s="138" t="s">
        <v>1459</v>
      </c>
      <c r="D1203" s="227">
        <f>_xlfn.XLOOKUP(B1203,表3!B:B,表3!D:D,0)</f>
        <v>0</v>
      </c>
      <c r="E1203" s="139">
        <v>0</v>
      </c>
      <c r="F1203" s="139">
        <v>0</v>
      </c>
      <c r="G1203" s="231"/>
      <c r="H1203" s="76">
        <f t="shared" si="39"/>
        <v>0</v>
      </c>
    </row>
    <row r="1204" spans="1:8">
      <c r="A1204" s="222">
        <f t="shared" si="38"/>
        <v>7</v>
      </c>
      <c r="B1204" s="223">
        <v>2210110</v>
      </c>
      <c r="C1204" s="138" t="s">
        <v>1460</v>
      </c>
      <c r="D1204" s="227">
        <f>_xlfn.XLOOKUP(B1204,表3!B:B,表3!D:D,0)</f>
        <v>0</v>
      </c>
      <c r="E1204" s="139">
        <v>0</v>
      </c>
      <c r="F1204" s="139">
        <v>48</v>
      </c>
      <c r="G1204" s="231"/>
      <c r="H1204" s="76">
        <f t="shared" si="39"/>
        <v>1</v>
      </c>
    </row>
    <row r="1205" spans="1:8">
      <c r="A1205" s="222">
        <f t="shared" si="38"/>
        <v>7</v>
      </c>
      <c r="B1205" s="223">
        <v>2210199</v>
      </c>
      <c r="C1205" s="138" t="s">
        <v>1461</v>
      </c>
      <c r="D1205" s="227">
        <f>_xlfn.XLOOKUP(B1205,表3!B:B,表3!D:D,0)</f>
        <v>0</v>
      </c>
      <c r="E1205" s="139">
        <v>0</v>
      </c>
      <c r="F1205" s="139">
        <v>37</v>
      </c>
      <c r="G1205" s="231"/>
      <c r="H1205" s="76">
        <f t="shared" si="39"/>
        <v>1</v>
      </c>
    </row>
    <row r="1206" spans="1:8">
      <c r="A1206" s="222">
        <f t="shared" si="38"/>
        <v>5</v>
      </c>
      <c r="B1206" s="223">
        <v>22102</v>
      </c>
      <c r="C1206" s="140" t="s">
        <v>1462</v>
      </c>
      <c r="D1206" s="227">
        <f>_xlfn.XLOOKUP(B1206,表3!B:B,表3!D:D,0)</f>
        <v>0</v>
      </c>
      <c r="E1206" s="139">
        <f>SUM(E1207:E1209)</f>
        <v>0</v>
      </c>
      <c r="F1206" s="139">
        <f>SUM(F1207:F1209)</f>
        <v>16131</v>
      </c>
      <c r="G1206" s="231"/>
      <c r="H1206" s="76">
        <f t="shared" si="39"/>
        <v>1</v>
      </c>
    </row>
    <row r="1207" spans="1:8">
      <c r="A1207" s="222">
        <f t="shared" si="38"/>
        <v>7</v>
      </c>
      <c r="B1207" s="223">
        <v>2210201</v>
      </c>
      <c r="C1207" s="138" t="s">
        <v>1463</v>
      </c>
      <c r="D1207" s="227">
        <f>_xlfn.XLOOKUP(B1207,表3!B:B,表3!D:D,0)</f>
        <v>0</v>
      </c>
      <c r="E1207" s="139">
        <v>0</v>
      </c>
      <c r="F1207" s="139">
        <v>16131</v>
      </c>
      <c r="G1207" s="231"/>
      <c r="H1207" s="76">
        <f t="shared" si="39"/>
        <v>1</v>
      </c>
    </row>
    <row r="1208" hidden="1" spans="1:8">
      <c r="A1208" s="222">
        <f t="shared" si="38"/>
        <v>7</v>
      </c>
      <c r="B1208" s="223">
        <v>2210202</v>
      </c>
      <c r="C1208" s="138" t="s">
        <v>1464</v>
      </c>
      <c r="D1208" s="227">
        <f>_xlfn.XLOOKUP(B1208,表3!B:B,表3!D:D,0)</f>
        <v>0</v>
      </c>
      <c r="E1208" s="139">
        <v>0</v>
      </c>
      <c r="F1208" s="139">
        <v>0</v>
      </c>
      <c r="G1208" s="231"/>
      <c r="H1208" s="76">
        <f t="shared" si="39"/>
        <v>0</v>
      </c>
    </row>
    <row r="1209" hidden="1" spans="1:8">
      <c r="A1209" s="222">
        <f t="shared" si="38"/>
        <v>7</v>
      </c>
      <c r="B1209" s="223">
        <v>2210203</v>
      </c>
      <c r="C1209" s="138" t="s">
        <v>1465</v>
      </c>
      <c r="D1209" s="227">
        <f>_xlfn.XLOOKUP(B1209,表3!B:B,表3!D:D,0)</f>
        <v>0</v>
      </c>
      <c r="E1209" s="139">
        <v>0</v>
      </c>
      <c r="F1209" s="139">
        <v>0</v>
      </c>
      <c r="G1209" s="231"/>
      <c r="H1209" s="76">
        <f t="shared" si="39"/>
        <v>0</v>
      </c>
    </row>
    <row r="1210" spans="1:8">
      <c r="A1210" s="222">
        <f t="shared" si="38"/>
        <v>5</v>
      </c>
      <c r="B1210" s="223">
        <v>22103</v>
      </c>
      <c r="C1210" s="140" t="s">
        <v>1466</v>
      </c>
      <c r="D1210" s="227">
        <f>_xlfn.XLOOKUP(B1210,表3!B:B,表3!D:D,0)</f>
        <v>1431.85</v>
      </c>
      <c r="E1210" s="139">
        <f>SUM(E1211:E1213)</f>
        <v>1431.85</v>
      </c>
      <c r="F1210" s="139">
        <f>SUM(F1211:F1213)</f>
        <v>4183</v>
      </c>
      <c r="G1210" s="231"/>
      <c r="H1210" s="76">
        <f t="shared" si="39"/>
        <v>1</v>
      </c>
    </row>
    <row r="1211" hidden="1" spans="1:8">
      <c r="A1211" s="222">
        <f t="shared" si="38"/>
        <v>7</v>
      </c>
      <c r="B1211" s="223">
        <v>2210301</v>
      </c>
      <c r="C1211" s="138" t="s">
        <v>1467</v>
      </c>
      <c r="D1211" s="227">
        <f>_xlfn.XLOOKUP(B1211,表3!B:B,表3!D:D,0)</f>
        <v>0</v>
      </c>
      <c r="E1211" s="139">
        <v>0</v>
      </c>
      <c r="F1211" s="139">
        <v>0</v>
      </c>
      <c r="G1211" s="231"/>
      <c r="H1211" s="76">
        <f t="shared" si="39"/>
        <v>0</v>
      </c>
    </row>
    <row r="1212" hidden="1" spans="1:8">
      <c r="A1212" s="222">
        <f t="shared" si="38"/>
        <v>7</v>
      </c>
      <c r="B1212" s="223">
        <v>2210302</v>
      </c>
      <c r="C1212" s="138" t="s">
        <v>1468</v>
      </c>
      <c r="D1212" s="227">
        <f>_xlfn.XLOOKUP(B1212,表3!B:B,表3!D:D,0)</f>
        <v>0</v>
      </c>
      <c r="E1212" s="139">
        <v>0</v>
      </c>
      <c r="F1212" s="139">
        <v>0</v>
      </c>
      <c r="G1212" s="231"/>
      <c r="H1212" s="76">
        <f t="shared" si="39"/>
        <v>0</v>
      </c>
    </row>
    <row r="1213" spans="1:8">
      <c r="A1213" s="222">
        <f t="shared" si="38"/>
        <v>7</v>
      </c>
      <c r="B1213" s="223">
        <v>2210399</v>
      </c>
      <c r="C1213" s="138" t="s">
        <v>1469</v>
      </c>
      <c r="D1213" s="227">
        <f>_xlfn.XLOOKUP(B1213,表3!B:B,表3!D:D,0)</f>
        <v>1431.85</v>
      </c>
      <c r="E1213" s="139">
        <v>1431.85</v>
      </c>
      <c r="F1213" s="139">
        <v>4183</v>
      </c>
      <c r="G1213" s="231"/>
      <c r="H1213" s="76">
        <f t="shared" si="39"/>
        <v>1</v>
      </c>
    </row>
    <row r="1214" spans="1:8">
      <c r="A1214" s="222">
        <f t="shared" si="38"/>
        <v>3</v>
      </c>
      <c r="B1214" s="223">
        <v>222</v>
      </c>
      <c r="C1214" s="140" t="s">
        <v>546</v>
      </c>
      <c r="D1214" s="227">
        <f>_xlfn.XLOOKUP(B1214,表3!B:B,表3!D:D,0)</f>
        <v>0</v>
      </c>
      <c r="E1214" s="139">
        <f>SUM(E1215,E1233,E1240,E1246)</f>
        <v>0</v>
      </c>
      <c r="F1214" s="139">
        <f>SUM(F1215,F1233,F1240,F1246)</f>
        <v>1420</v>
      </c>
      <c r="G1214" s="231"/>
      <c r="H1214" s="76">
        <f t="shared" si="39"/>
        <v>1</v>
      </c>
    </row>
    <row r="1215" spans="1:8">
      <c r="A1215" s="222">
        <f t="shared" si="38"/>
        <v>5</v>
      </c>
      <c r="B1215" s="223">
        <v>22201</v>
      </c>
      <c r="C1215" s="140" t="s">
        <v>1470</v>
      </c>
      <c r="D1215" s="227">
        <f>_xlfn.XLOOKUP(B1215,表3!B:B,表3!D:D,0)</f>
        <v>0</v>
      </c>
      <c r="E1215" s="139">
        <f>SUM(E1216:E1232)</f>
        <v>0</v>
      </c>
      <c r="F1215" s="139">
        <f>SUM(F1216:F1232)</f>
        <v>1232</v>
      </c>
      <c r="G1215" s="231"/>
      <c r="H1215" s="76">
        <f t="shared" si="39"/>
        <v>1</v>
      </c>
    </row>
    <row r="1216" hidden="1" spans="1:8">
      <c r="A1216" s="222">
        <f t="shared" si="38"/>
        <v>7</v>
      </c>
      <c r="B1216" s="223">
        <v>2220101</v>
      </c>
      <c r="C1216" s="138" t="s">
        <v>579</v>
      </c>
      <c r="D1216" s="227">
        <f>_xlfn.XLOOKUP(B1216,表3!B:B,表3!D:D,0)</f>
        <v>0</v>
      </c>
      <c r="E1216" s="139">
        <v>0</v>
      </c>
      <c r="F1216" s="139">
        <v>0</v>
      </c>
      <c r="G1216" s="231"/>
      <c r="H1216" s="76">
        <f t="shared" si="39"/>
        <v>0</v>
      </c>
    </row>
    <row r="1217" hidden="1" spans="1:8">
      <c r="A1217" s="222">
        <f t="shared" si="38"/>
        <v>7</v>
      </c>
      <c r="B1217" s="223">
        <v>2220102</v>
      </c>
      <c r="C1217" s="138" t="s">
        <v>339</v>
      </c>
      <c r="D1217" s="227">
        <f>_xlfn.XLOOKUP(B1217,表3!B:B,表3!D:D,0)</f>
        <v>0</v>
      </c>
      <c r="E1217" s="139">
        <v>0</v>
      </c>
      <c r="F1217" s="139">
        <v>0</v>
      </c>
      <c r="G1217" s="231"/>
      <c r="H1217" s="76">
        <f t="shared" si="39"/>
        <v>0</v>
      </c>
    </row>
    <row r="1218" hidden="1" spans="1:8">
      <c r="A1218" s="222">
        <f t="shared" si="38"/>
        <v>7</v>
      </c>
      <c r="B1218" s="223">
        <v>2220103</v>
      </c>
      <c r="C1218" s="138" t="s">
        <v>580</v>
      </c>
      <c r="D1218" s="227">
        <f>_xlfn.XLOOKUP(B1218,表3!B:B,表3!D:D,0)</f>
        <v>0</v>
      </c>
      <c r="E1218" s="139">
        <v>0</v>
      </c>
      <c r="F1218" s="139">
        <v>0</v>
      </c>
      <c r="G1218" s="231"/>
      <c r="H1218" s="76">
        <f t="shared" si="39"/>
        <v>0</v>
      </c>
    </row>
    <row r="1219" hidden="1" spans="1:8">
      <c r="A1219" s="222">
        <f t="shared" si="38"/>
        <v>7</v>
      </c>
      <c r="B1219" s="223">
        <v>2220104</v>
      </c>
      <c r="C1219" s="138" t="s">
        <v>1471</v>
      </c>
      <c r="D1219" s="227">
        <f>_xlfn.XLOOKUP(B1219,表3!B:B,表3!D:D,0)</f>
        <v>0</v>
      </c>
      <c r="E1219" s="139">
        <v>0</v>
      </c>
      <c r="F1219" s="139">
        <v>0</v>
      </c>
      <c r="G1219" s="231"/>
      <c r="H1219" s="76">
        <f t="shared" si="39"/>
        <v>0</v>
      </c>
    </row>
    <row r="1220" hidden="1" spans="1:8">
      <c r="A1220" s="222">
        <f t="shared" si="38"/>
        <v>7</v>
      </c>
      <c r="B1220" s="223">
        <v>2220105</v>
      </c>
      <c r="C1220" s="138" t="s">
        <v>1472</v>
      </c>
      <c r="D1220" s="227">
        <f>_xlfn.XLOOKUP(B1220,表3!B:B,表3!D:D,0)</f>
        <v>0</v>
      </c>
      <c r="E1220" s="139">
        <v>0</v>
      </c>
      <c r="F1220" s="139">
        <v>0</v>
      </c>
      <c r="G1220" s="231"/>
      <c r="H1220" s="76">
        <f t="shared" si="39"/>
        <v>0</v>
      </c>
    </row>
    <row r="1221" hidden="1" spans="1:8">
      <c r="A1221" s="222">
        <f t="shared" ref="A1221:A1284" si="40">LEN(B1221)</f>
        <v>7</v>
      </c>
      <c r="B1221" s="223">
        <v>2220106</v>
      </c>
      <c r="C1221" s="138" t="s">
        <v>1473</v>
      </c>
      <c r="D1221" s="227">
        <f>_xlfn.XLOOKUP(B1221,表3!B:B,表3!D:D,0)</f>
        <v>0</v>
      </c>
      <c r="E1221" s="139">
        <v>0</v>
      </c>
      <c r="F1221" s="139">
        <v>0</v>
      </c>
      <c r="G1221" s="231"/>
      <c r="H1221" s="76">
        <f t="shared" si="39"/>
        <v>0</v>
      </c>
    </row>
    <row r="1222" hidden="1" spans="1:8">
      <c r="A1222" s="222">
        <f t="shared" si="40"/>
        <v>7</v>
      </c>
      <c r="B1222" s="223">
        <v>2220107</v>
      </c>
      <c r="C1222" s="138" t="s">
        <v>1474</v>
      </c>
      <c r="D1222" s="227">
        <f>_xlfn.XLOOKUP(B1222,表3!B:B,表3!D:D,0)</f>
        <v>0</v>
      </c>
      <c r="E1222" s="139">
        <v>0</v>
      </c>
      <c r="F1222" s="139">
        <v>0</v>
      </c>
      <c r="G1222" s="231"/>
      <c r="H1222" s="76">
        <f t="shared" si="39"/>
        <v>0</v>
      </c>
    </row>
    <row r="1223" hidden="1" spans="1:8">
      <c r="A1223" s="222">
        <f t="shared" si="40"/>
        <v>7</v>
      </c>
      <c r="B1223" s="223">
        <v>2220112</v>
      </c>
      <c r="C1223" s="138" t="s">
        <v>1475</v>
      </c>
      <c r="D1223" s="227">
        <f>_xlfn.XLOOKUP(B1223,表3!B:B,表3!D:D,0)</f>
        <v>0</v>
      </c>
      <c r="E1223" s="139">
        <v>0</v>
      </c>
      <c r="F1223" s="139">
        <v>0</v>
      </c>
      <c r="G1223" s="231"/>
      <c r="H1223" s="76">
        <f t="shared" si="39"/>
        <v>0</v>
      </c>
    </row>
    <row r="1224" hidden="1" spans="1:8">
      <c r="A1224" s="222">
        <f t="shared" si="40"/>
        <v>7</v>
      </c>
      <c r="B1224" s="223">
        <v>2220113</v>
      </c>
      <c r="C1224" s="138" t="s">
        <v>1476</v>
      </c>
      <c r="D1224" s="227">
        <f>_xlfn.XLOOKUP(B1224,表3!B:B,表3!D:D,0)</f>
        <v>0</v>
      </c>
      <c r="E1224" s="139">
        <v>0</v>
      </c>
      <c r="F1224" s="139">
        <v>0</v>
      </c>
      <c r="G1224" s="231"/>
      <c r="H1224" s="76">
        <f t="shared" si="39"/>
        <v>0</v>
      </c>
    </row>
    <row r="1225" hidden="1" spans="1:8">
      <c r="A1225" s="222">
        <f t="shared" si="40"/>
        <v>7</v>
      </c>
      <c r="B1225" s="223">
        <v>2220114</v>
      </c>
      <c r="C1225" s="138" t="s">
        <v>1477</v>
      </c>
      <c r="D1225" s="227">
        <f>_xlfn.XLOOKUP(B1225,表3!B:B,表3!D:D,0)</f>
        <v>0</v>
      </c>
      <c r="E1225" s="139">
        <v>0</v>
      </c>
      <c r="F1225" s="139">
        <v>0</v>
      </c>
      <c r="G1225" s="231"/>
      <c r="H1225" s="76">
        <f t="shared" si="39"/>
        <v>0</v>
      </c>
    </row>
    <row r="1226" spans="1:8">
      <c r="A1226" s="222">
        <f t="shared" si="40"/>
        <v>7</v>
      </c>
      <c r="B1226" s="223">
        <v>2220115</v>
      </c>
      <c r="C1226" s="138" t="s">
        <v>1478</v>
      </c>
      <c r="D1226" s="227">
        <f>_xlfn.XLOOKUP(B1226,表3!B:B,表3!D:D,0)</f>
        <v>0</v>
      </c>
      <c r="E1226" s="139">
        <v>0</v>
      </c>
      <c r="F1226" s="139">
        <v>398</v>
      </c>
      <c r="G1226" s="231"/>
      <c r="H1226" s="76">
        <f t="shared" si="39"/>
        <v>1</v>
      </c>
    </row>
    <row r="1227" hidden="1" spans="1:8">
      <c r="A1227" s="222">
        <f t="shared" si="40"/>
        <v>7</v>
      </c>
      <c r="B1227" s="223">
        <v>2220118</v>
      </c>
      <c r="C1227" s="138" t="s">
        <v>1479</v>
      </c>
      <c r="D1227" s="227">
        <f>_xlfn.XLOOKUP(B1227,表3!B:B,表3!D:D,0)</f>
        <v>0</v>
      </c>
      <c r="E1227" s="139">
        <v>0</v>
      </c>
      <c r="F1227" s="139">
        <v>0</v>
      </c>
      <c r="G1227" s="231"/>
      <c r="H1227" s="76">
        <f t="shared" si="39"/>
        <v>0</v>
      </c>
    </row>
    <row r="1228" hidden="1" spans="1:8">
      <c r="A1228" s="222">
        <f t="shared" si="40"/>
        <v>7</v>
      </c>
      <c r="B1228" s="223">
        <v>2220119</v>
      </c>
      <c r="C1228" s="138" t="s">
        <v>1480</v>
      </c>
      <c r="D1228" s="227">
        <f>_xlfn.XLOOKUP(B1228,表3!B:B,表3!D:D,0)</f>
        <v>0</v>
      </c>
      <c r="E1228" s="139">
        <v>0</v>
      </c>
      <c r="F1228" s="139">
        <v>0</v>
      </c>
      <c r="G1228" s="231"/>
      <c r="H1228" s="76">
        <f t="shared" si="39"/>
        <v>0</v>
      </c>
    </row>
    <row r="1229" hidden="1" spans="1:8">
      <c r="A1229" s="222">
        <f t="shared" si="40"/>
        <v>7</v>
      </c>
      <c r="B1229" s="223">
        <v>2220120</v>
      </c>
      <c r="C1229" s="138" t="s">
        <v>1481</v>
      </c>
      <c r="D1229" s="227">
        <f>_xlfn.XLOOKUP(B1229,表3!B:B,表3!D:D,0)</f>
        <v>0</v>
      </c>
      <c r="E1229" s="139">
        <v>0</v>
      </c>
      <c r="F1229" s="139">
        <v>0</v>
      </c>
      <c r="G1229" s="231"/>
      <c r="H1229" s="76">
        <f t="shared" ref="H1229:H1292" si="41">IF(AND(D1229=0,E1229=0,F1229=0),0,1)</f>
        <v>0</v>
      </c>
    </row>
    <row r="1230" hidden="1" spans="1:8">
      <c r="A1230" s="222">
        <f t="shared" si="40"/>
        <v>7</v>
      </c>
      <c r="B1230" s="223">
        <v>2220121</v>
      </c>
      <c r="C1230" s="138" t="s">
        <v>1482</v>
      </c>
      <c r="D1230" s="227">
        <f>_xlfn.XLOOKUP(B1230,表3!B:B,表3!D:D,0)</f>
        <v>0</v>
      </c>
      <c r="E1230" s="139">
        <v>0</v>
      </c>
      <c r="F1230" s="139">
        <v>0</v>
      </c>
      <c r="G1230" s="231"/>
      <c r="H1230" s="76">
        <f t="shared" si="41"/>
        <v>0</v>
      </c>
    </row>
    <row r="1231" hidden="1" spans="1:8">
      <c r="A1231" s="222">
        <f t="shared" si="40"/>
        <v>7</v>
      </c>
      <c r="B1231" s="223">
        <v>2220150</v>
      </c>
      <c r="C1231" s="138" t="s">
        <v>587</v>
      </c>
      <c r="D1231" s="227">
        <f>_xlfn.XLOOKUP(B1231,表3!B:B,表3!D:D,0)</f>
        <v>0</v>
      </c>
      <c r="E1231" s="139">
        <v>0</v>
      </c>
      <c r="F1231" s="139">
        <v>0</v>
      </c>
      <c r="G1231" s="231"/>
      <c r="H1231" s="76">
        <f t="shared" si="41"/>
        <v>0</v>
      </c>
    </row>
    <row r="1232" spans="1:8">
      <c r="A1232" s="222">
        <f t="shared" si="40"/>
        <v>7</v>
      </c>
      <c r="B1232" s="223">
        <v>2220199</v>
      </c>
      <c r="C1232" s="138" t="s">
        <v>1483</v>
      </c>
      <c r="D1232" s="227">
        <f>_xlfn.XLOOKUP(B1232,表3!B:B,表3!D:D,0)</f>
        <v>0</v>
      </c>
      <c r="E1232" s="139">
        <v>0</v>
      </c>
      <c r="F1232" s="139">
        <v>834</v>
      </c>
      <c r="G1232" s="231"/>
      <c r="H1232" s="76">
        <f t="shared" si="41"/>
        <v>1</v>
      </c>
    </row>
    <row r="1233" hidden="1" spans="1:8">
      <c r="A1233" s="222">
        <f t="shared" si="40"/>
        <v>5</v>
      </c>
      <c r="B1233" s="223">
        <v>22203</v>
      </c>
      <c r="C1233" s="140" t="s">
        <v>1484</v>
      </c>
      <c r="D1233" s="227">
        <f>_xlfn.XLOOKUP(B1233,表3!B:B,表3!D:D,0)</f>
        <v>0</v>
      </c>
      <c r="E1233" s="139">
        <f>SUM(E1234:E1239)</f>
        <v>0</v>
      </c>
      <c r="F1233" s="139">
        <f>SUM(F1234:F1239)</f>
        <v>0</v>
      </c>
      <c r="G1233" s="231"/>
      <c r="H1233" s="76">
        <f t="shared" si="41"/>
        <v>0</v>
      </c>
    </row>
    <row r="1234" hidden="1" spans="1:8">
      <c r="A1234" s="222">
        <f t="shared" si="40"/>
        <v>7</v>
      </c>
      <c r="B1234" s="223">
        <v>2220301</v>
      </c>
      <c r="C1234" s="138" t="s">
        <v>1485</v>
      </c>
      <c r="D1234" s="227">
        <f>_xlfn.XLOOKUP(B1234,表3!B:B,表3!D:D,0)</f>
        <v>0</v>
      </c>
      <c r="E1234" s="139">
        <v>0</v>
      </c>
      <c r="F1234" s="139">
        <v>0</v>
      </c>
      <c r="G1234" s="231"/>
      <c r="H1234" s="76">
        <f t="shared" si="41"/>
        <v>0</v>
      </c>
    </row>
    <row r="1235" hidden="1" spans="1:8">
      <c r="A1235" s="222">
        <f t="shared" si="40"/>
        <v>7</v>
      </c>
      <c r="B1235" s="223">
        <v>2220303</v>
      </c>
      <c r="C1235" s="138" t="s">
        <v>1486</v>
      </c>
      <c r="D1235" s="227">
        <f>_xlfn.XLOOKUP(B1235,表3!B:B,表3!D:D,0)</f>
        <v>0</v>
      </c>
      <c r="E1235" s="139">
        <v>0</v>
      </c>
      <c r="F1235" s="139">
        <v>0</v>
      </c>
      <c r="G1235" s="231"/>
      <c r="H1235" s="76">
        <f t="shared" si="41"/>
        <v>0</v>
      </c>
    </row>
    <row r="1236" hidden="1" spans="1:8">
      <c r="A1236" s="222">
        <f t="shared" si="40"/>
        <v>7</v>
      </c>
      <c r="B1236" s="223">
        <v>2220304</v>
      </c>
      <c r="C1236" s="138" t="s">
        <v>1487</v>
      </c>
      <c r="D1236" s="227">
        <f>_xlfn.XLOOKUP(B1236,表3!B:B,表3!D:D,0)</f>
        <v>0</v>
      </c>
      <c r="E1236" s="139">
        <v>0</v>
      </c>
      <c r="F1236" s="139">
        <v>0</v>
      </c>
      <c r="G1236" s="231"/>
      <c r="H1236" s="76">
        <f t="shared" si="41"/>
        <v>0</v>
      </c>
    </row>
    <row r="1237" hidden="1" spans="1:8">
      <c r="A1237" s="222">
        <f t="shared" si="40"/>
        <v>7</v>
      </c>
      <c r="B1237" s="223">
        <v>2220305</v>
      </c>
      <c r="C1237" s="138" t="s">
        <v>1488</v>
      </c>
      <c r="D1237" s="227">
        <f>_xlfn.XLOOKUP(B1237,表3!B:B,表3!D:D,0)</f>
        <v>0</v>
      </c>
      <c r="E1237" s="139">
        <v>0</v>
      </c>
      <c r="F1237" s="139">
        <v>0</v>
      </c>
      <c r="G1237" s="231"/>
      <c r="H1237" s="76">
        <f t="shared" si="41"/>
        <v>0</v>
      </c>
    </row>
    <row r="1238" hidden="1" spans="1:8">
      <c r="A1238" s="222">
        <f t="shared" si="40"/>
        <v>7</v>
      </c>
      <c r="B1238" s="223">
        <v>2220306</v>
      </c>
      <c r="C1238" s="138" t="s">
        <v>1489</v>
      </c>
      <c r="D1238" s="227">
        <f>_xlfn.XLOOKUP(B1238,表3!B:B,表3!D:D,0)</f>
        <v>0</v>
      </c>
      <c r="E1238" s="139">
        <v>0</v>
      </c>
      <c r="F1238" s="139">
        <v>0</v>
      </c>
      <c r="G1238" s="231"/>
      <c r="H1238" s="76">
        <f t="shared" si="41"/>
        <v>0</v>
      </c>
    </row>
    <row r="1239" hidden="1" spans="1:8">
      <c r="A1239" s="222">
        <f t="shared" si="40"/>
        <v>7</v>
      </c>
      <c r="B1239" s="223">
        <v>2220399</v>
      </c>
      <c r="C1239" s="138" t="s">
        <v>1490</v>
      </c>
      <c r="D1239" s="227">
        <f>_xlfn.XLOOKUP(B1239,表3!B:B,表3!D:D,0)</f>
        <v>0</v>
      </c>
      <c r="E1239" s="139">
        <v>0</v>
      </c>
      <c r="F1239" s="139">
        <v>0</v>
      </c>
      <c r="G1239" s="231"/>
      <c r="H1239" s="76">
        <f t="shared" si="41"/>
        <v>0</v>
      </c>
    </row>
    <row r="1240" spans="1:8">
      <c r="A1240" s="222">
        <f t="shared" si="40"/>
        <v>5</v>
      </c>
      <c r="B1240" s="223">
        <v>22204</v>
      </c>
      <c r="C1240" s="140" t="s">
        <v>1491</v>
      </c>
      <c r="D1240" s="227">
        <f>_xlfn.XLOOKUP(B1240,表3!B:B,表3!D:D,0)</f>
        <v>0</v>
      </c>
      <c r="E1240" s="139">
        <f>SUM(E1241:E1245)</f>
        <v>0</v>
      </c>
      <c r="F1240" s="139">
        <f>SUM(F1241:F1245)</f>
        <v>188</v>
      </c>
      <c r="G1240" s="231"/>
      <c r="H1240" s="76">
        <f t="shared" si="41"/>
        <v>1</v>
      </c>
    </row>
    <row r="1241" spans="1:8">
      <c r="A1241" s="222">
        <f t="shared" si="40"/>
        <v>7</v>
      </c>
      <c r="B1241" s="223">
        <v>2220401</v>
      </c>
      <c r="C1241" s="138" t="s">
        <v>1492</v>
      </c>
      <c r="D1241" s="227">
        <f>_xlfn.XLOOKUP(B1241,表3!B:B,表3!D:D,0)</f>
        <v>0</v>
      </c>
      <c r="E1241" s="139">
        <v>0</v>
      </c>
      <c r="F1241" s="139">
        <v>156</v>
      </c>
      <c r="G1241" s="231"/>
      <c r="H1241" s="76">
        <f t="shared" si="41"/>
        <v>1</v>
      </c>
    </row>
    <row r="1242" hidden="1" spans="1:8">
      <c r="A1242" s="222">
        <f t="shared" si="40"/>
        <v>7</v>
      </c>
      <c r="B1242" s="223">
        <v>2220402</v>
      </c>
      <c r="C1242" s="138" t="s">
        <v>1493</v>
      </c>
      <c r="D1242" s="227">
        <f>_xlfn.XLOOKUP(B1242,表3!B:B,表3!D:D,0)</f>
        <v>0</v>
      </c>
      <c r="E1242" s="139">
        <v>0</v>
      </c>
      <c r="F1242" s="139">
        <v>0</v>
      </c>
      <c r="G1242" s="231"/>
      <c r="H1242" s="76">
        <f t="shared" si="41"/>
        <v>0</v>
      </c>
    </row>
    <row r="1243" hidden="1" spans="1:8">
      <c r="A1243" s="222">
        <f t="shared" si="40"/>
        <v>7</v>
      </c>
      <c r="B1243" s="223">
        <v>2220403</v>
      </c>
      <c r="C1243" s="138" t="s">
        <v>1494</v>
      </c>
      <c r="D1243" s="227">
        <f>_xlfn.XLOOKUP(B1243,表3!B:B,表3!D:D,0)</f>
        <v>0</v>
      </c>
      <c r="E1243" s="139">
        <v>0</v>
      </c>
      <c r="F1243" s="139">
        <v>0</v>
      </c>
      <c r="G1243" s="231"/>
      <c r="H1243" s="76">
        <f t="shared" si="41"/>
        <v>0</v>
      </c>
    </row>
    <row r="1244" hidden="1" spans="1:8">
      <c r="A1244" s="222">
        <f t="shared" si="40"/>
        <v>7</v>
      </c>
      <c r="B1244" s="223">
        <v>2220404</v>
      </c>
      <c r="C1244" s="138" t="s">
        <v>1495</v>
      </c>
      <c r="D1244" s="227">
        <f>_xlfn.XLOOKUP(B1244,表3!B:B,表3!D:D,0)</f>
        <v>0</v>
      </c>
      <c r="E1244" s="139">
        <v>0</v>
      </c>
      <c r="F1244" s="139">
        <v>0</v>
      </c>
      <c r="G1244" s="231"/>
      <c r="H1244" s="76">
        <f t="shared" si="41"/>
        <v>0</v>
      </c>
    </row>
    <row r="1245" spans="1:8">
      <c r="A1245" s="222">
        <f t="shared" si="40"/>
        <v>7</v>
      </c>
      <c r="B1245" s="223">
        <v>2220499</v>
      </c>
      <c r="C1245" s="138" t="s">
        <v>1496</v>
      </c>
      <c r="D1245" s="227">
        <f>_xlfn.XLOOKUP(B1245,表3!B:B,表3!D:D,0)</f>
        <v>0</v>
      </c>
      <c r="E1245" s="139">
        <v>0</v>
      </c>
      <c r="F1245" s="139">
        <v>32</v>
      </c>
      <c r="G1245" s="231"/>
      <c r="H1245" s="76">
        <f t="shared" si="41"/>
        <v>1</v>
      </c>
    </row>
    <row r="1246" hidden="1" spans="1:8">
      <c r="A1246" s="222">
        <f t="shared" si="40"/>
        <v>5</v>
      </c>
      <c r="B1246" s="223">
        <v>22205</v>
      </c>
      <c r="C1246" s="140" t="s">
        <v>1497</v>
      </c>
      <c r="D1246" s="227">
        <f>_xlfn.XLOOKUP(B1246,表3!B:B,表3!D:D,0)</f>
        <v>0</v>
      </c>
      <c r="E1246" s="139">
        <f>SUM(E1247:E1258)</f>
        <v>0</v>
      </c>
      <c r="F1246" s="139">
        <f>SUM(F1247:F1258)</f>
        <v>0</v>
      </c>
      <c r="G1246" s="231"/>
      <c r="H1246" s="76">
        <f t="shared" si="41"/>
        <v>0</v>
      </c>
    </row>
    <row r="1247" hidden="1" spans="1:8">
      <c r="A1247" s="222">
        <f t="shared" si="40"/>
        <v>7</v>
      </c>
      <c r="B1247" s="223">
        <v>2220501</v>
      </c>
      <c r="C1247" s="138" t="s">
        <v>1498</v>
      </c>
      <c r="D1247" s="227">
        <f>_xlfn.XLOOKUP(B1247,表3!B:B,表3!D:D,0)</f>
        <v>0</v>
      </c>
      <c r="E1247" s="139">
        <v>0</v>
      </c>
      <c r="F1247" s="139">
        <v>0</v>
      </c>
      <c r="G1247" s="231"/>
      <c r="H1247" s="76">
        <f t="shared" si="41"/>
        <v>0</v>
      </c>
    </row>
    <row r="1248" hidden="1" spans="1:8">
      <c r="A1248" s="222">
        <f t="shared" si="40"/>
        <v>7</v>
      </c>
      <c r="B1248" s="223">
        <v>2220502</v>
      </c>
      <c r="C1248" s="138" t="s">
        <v>1499</v>
      </c>
      <c r="D1248" s="227">
        <f>_xlfn.XLOOKUP(B1248,表3!B:B,表3!D:D,0)</f>
        <v>0</v>
      </c>
      <c r="E1248" s="139">
        <v>0</v>
      </c>
      <c r="F1248" s="139">
        <v>0</v>
      </c>
      <c r="G1248" s="231"/>
      <c r="H1248" s="76">
        <f t="shared" si="41"/>
        <v>0</v>
      </c>
    </row>
    <row r="1249" hidden="1" spans="1:8">
      <c r="A1249" s="222">
        <f t="shared" si="40"/>
        <v>7</v>
      </c>
      <c r="B1249" s="223">
        <v>2220503</v>
      </c>
      <c r="C1249" s="138" t="s">
        <v>1500</v>
      </c>
      <c r="D1249" s="227">
        <f>_xlfn.XLOOKUP(B1249,表3!B:B,表3!D:D,0)</f>
        <v>0</v>
      </c>
      <c r="E1249" s="139">
        <v>0</v>
      </c>
      <c r="F1249" s="139">
        <v>0</v>
      </c>
      <c r="G1249" s="231"/>
      <c r="H1249" s="76">
        <f t="shared" si="41"/>
        <v>0</v>
      </c>
    </row>
    <row r="1250" hidden="1" spans="1:8">
      <c r="A1250" s="222">
        <f t="shared" si="40"/>
        <v>7</v>
      </c>
      <c r="B1250" s="223">
        <v>2220504</v>
      </c>
      <c r="C1250" s="138" t="s">
        <v>1501</v>
      </c>
      <c r="D1250" s="227">
        <f>_xlfn.XLOOKUP(B1250,表3!B:B,表3!D:D,0)</f>
        <v>0</v>
      </c>
      <c r="E1250" s="139">
        <v>0</v>
      </c>
      <c r="F1250" s="139">
        <v>0</v>
      </c>
      <c r="G1250" s="231"/>
      <c r="H1250" s="76">
        <f t="shared" si="41"/>
        <v>0</v>
      </c>
    </row>
    <row r="1251" hidden="1" spans="1:8">
      <c r="A1251" s="222">
        <f t="shared" si="40"/>
        <v>7</v>
      </c>
      <c r="B1251" s="223">
        <v>2220505</v>
      </c>
      <c r="C1251" s="138" t="s">
        <v>1502</v>
      </c>
      <c r="D1251" s="227">
        <f>_xlfn.XLOOKUP(B1251,表3!B:B,表3!D:D,0)</f>
        <v>0</v>
      </c>
      <c r="E1251" s="139">
        <v>0</v>
      </c>
      <c r="F1251" s="139">
        <v>0</v>
      </c>
      <c r="G1251" s="231"/>
      <c r="H1251" s="76">
        <f t="shared" si="41"/>
        <v>0</v>
      </c>
    </row>
    <row r="1252" hidden="1" spans="1:8">
      <c r="A1252" s="222">
        <f t="shared" si="40"/>
        <v>7</v>
      </c>
      <c r="B1252" s="223">
        <v>2220506</v>
      </c>
      <c r="C1252" s="138" t="s">
        <v>1503</v>
      </c>
      <c r="D1252" s="227">
        <f>_xlfn.XLOOKUP(B1252,表3!B:B,表3!D:D,0)</f>
        <v>0</v>
      </c>
      <c r="E1252" s="139">
        <v>0</v>
      </c>
      <c r="F1252" s="139">
        <v>0</v>
      </c>
      <c r="G1252" s="231"/>
      <c r="H1252" s="76">
        <f t="shared" si="41"/>
        <v>0</v>
      </c>
    </row>
    <row r="1253" hidden="1" spans="1:8">
      <c r="A1253" s="222">
        <f t="shared" si="40"/>
        <v>7</v>
      </c>
      <c r="B1253" s="223">
        <v>2220507</v>
      </c>
      <c r="C1253" s="138" t="s">
        <v>1504</v>
      </c>
      <c r="D1253" s="227">
        <f>_xlfn.XLOOKUP(B1253,表3!B:B,表3!D:D,0)</f>
        <v>0</v>
      </c>
      <c r="E1253" s="139">
        <v>0</v>
      </c>
      <c r="F1253" s="139">
        <v>0</v>
      </c>
      <c r="G1253" s="231"/>
      <c r="H1253" s="76">
        <f t="shared" si="41"/>
        <v>0</v>
      </c>
    </row>
    <row r="1254" hidden="1" spans="1:8">
      <c r="A1254" s="222">
        <f t="shared" si="40"/>
        <v>7</v>
      </c>
      <c r="B1254" s="223">
        <v>2220508</v>
      </c>
      <c r="C1254" s="138" t="s">
        <v>1505</v>
      </c>
      <c r="D1254" s="227">
        <f>_xlfn.XLOOKUP(B1254,表3!B:B,表3!D:D,0)</f>
        <v>0</v>
      </c>
      <c r="E1254" s="139">
        <v>0</v>
      </c>
      <c r="F1254" s="139">
        <v>0</v>
      </c>
      <c r="G1254" s="231"/>
      <c r="H1254" s="76">
        <f t="shared" si="41"/>
        <v>0</v>
      </c>
    </row>
    <row r="1255" hidden="1" spans="1:8">
      <c r="A1255" s="222">
        <f t="shared" si="40"/>
        <v>7</v>
      </c>
      <c r="B1255" s="223">
        <v>2220509</v>
      </c>
      <c r="C1255" s="138" t="s">
        <v>1506</v>
      </c>
      <c r="D1255" s="227">
        <f>_xlfn.XLOOKUP(B1255,表3!B:B,表3!D:D,0)</f>
        <v>0</v>
      </c>
      <c r="E1255" s="139">
        <v>0</v>
      </c>
      <c r="F1255" s="139">
        <v>0</v>
      </c>
      <c r="G1255" s="231"/>
      <c r="H1255" s="76">
        <f t="shared" si="41"/>
        <v>0</v>
      </c>
    </row>
    <row r="1256" hidden="1" spans="1:8">
      <c r="A1256" s="222">
        <f t="shared" si="40"/>
        <v>7</v>
      </c>
      <c r="B1256" s="223">
        <v>2220510</v>
      </c>
      <c r="C1256" s="138" t="s">
        <v>1507</v>
      </c>
      <c r="D1256" s="227">
        <f>_xlfn.XLOOKUP(B1256,表3!B:B,表3!D:D,0)</f>
        <v>0</v>
      </c>
      <c r="E1256" s="139">
        <v>0</v>
      </c>
      <c r="F1256" s="139">
        <v>0</v>
      </c>
      <c r="G1256" s="231"/>
      <c r="H1256" s="76">
        <f t="shared" si="41"/>
        <v>0</v>
      </c>
    </row>
    <row r="1257" hidden="1" spans="1:8">
      <c r="A1257" s="222">
        <f t="shared" si="40"/>
        <v>7</v>
      </c>
      <c r="B1257" s="223">
        <v>2220511</v>
      </c>
      <c r="C1257" s="138" t="s">
        <v>1508</v>
      </c>
      <c r="D1257" s="227">
        <f>_xlfn.XLOOKUP(B1257,表3!B:B,表3!D:D,0)</f>
        <v>0</v>
      </c>
      <c r="E1257" s="139">
        <v>0</v>
      </c>
      <c r="F1257" s="139">
        <v>0</v>
      </c>
      <c r="G1257" s="231"/>
      <c r="H1257" s="76">
        <f t="shared" si="41"/>
        <v>0</v>
      </c>
    </row>
    <row r="1258" hidden="1" spans="1:8">
      <c r="A1258" s="222">
        <f t="shared" si="40"/>
        <v>7</v>
      </c>
      <c r="B1258" s="223">
        <v>2220599</v>
      </c>
      <c r="C1258" s="138" t="s">
        <v>1509</v>
      </c>
      <c r="D1258" s="227">
        <f>_xlfn.XLOOKUP(B1258,表3!B:B,表3!D:D,0)</f>
        <v>0</v>
      </c>
      <c r="E1258" s="139">
        <v>0</v>
      </c>
      <c r="F1258" s="139">
        <v>0</v>
      </c>
      <c r="G1258" s="231"/>
      <c r="H1258" s="76">
        <f t="shared" si="41"/>
        <v>0</v>
      </c>
    </row>
    <row r="1259" spans="1:8">
      <c r="A1259" s="222">
        <f t="shared" si="40"/>
        <v>3</v>
      </c>
      <c r="B1259" s="223">
        <v>224</v>
      </c>
      <c r="C1259" s="140" t="s">
        <v>553</v>
      </c>
      <c r="D1259" s="227">
        <f>_xlfn.XLOOKUP(B1259,表3!B:B,表3!D:D,0)</f>
        <v>2703.97</v>
      </c>
      <c r="E1259" s="139">
        <f>SUM(E1260,E1271,E1278,E1286,E1299,E1303,E1307)</f>
        <v>2703.97</v>
      </c>
      <c r="F1259" s="139">
        <f>SUM(F1260,F1271,F1278,F1286,F1299,F1303,F1307)</f>
        <v>4679</v>
      </c>
      <c r="G1259" s="231"/>
      <c r="H1259" s="76">
        <f t="shared" si="41"/>
        <v>1</v>
      </c>
    </row>
    <row r="1260" spans="1:8">
      <c r="A1260" s="222">
        <f t="shared" si="40"/>
        <v>5</v>
      </c>
      <c r="B1260" s="223">
        <v>22401</v>
      </c>
      <c r="C1260" s="140" t="s">
        <v>1510</v>
      </c>
      <c r="D1260" s="227">
        <f>_xlfn.XLOOKUP(B1260,表3!B:B,表3!D:D,0)</f>
        <v>1838.77</v>
      </c>
      <c r="E1260" s="139">
        <f>SUM(E1261:E1270)</f>
        <v>1838.77</v>
      </c>
      <c r="F1260" s="139">
        <f>SUM(F1261:F1270)</f>
        <v>1753</v>
      </c>
      <c r="G1260" s="231"/>
      <c r="H1260" s="76">
        <f t="shared" si="41"/>
        <v>1</v>
      </c>
    </row>
    <row r="1261" spans="1:8">
      <c r="A1261" s="222">
        <f t="shared" si="40"/>
        <v>7</v>
      </c>
      <c r="B1261" s="223">
        <v>2240101</v>
      </c>
      <c r="C1261" s="138" t="s">
        <v>579</v>
      </c>
      <c r="D1261" s="227">
        <f>_xlfn.XLOOKUP(B1261,表3!B:B,表3!D:D,0)</f>
        <v>1316.97</v>
      </c>
      <c r="E1261" s="139">
        <v>1316.97</v>
      </c>
      <c r="F1261" s="139">
        <v>1013</v>
      </c>
      <c r="G1261" s="231"/>
      <c r="H1261" s="76">
        <f t="shared" si="41"/>
        <v>1</v>
      </c>
    </row>
    <row r="1262" spans="1:8">
      <c r="A1262" s="222">
        <f t="shared" si="40"/>
        <v>7</v>
      </c>
      <c r="B1262" s="223">
        <v>2240102</v>
      </c>
      <c r="C1262" s="138" t="s">
        <v>339</v>
      </c>
      <c r="D1262" s="227">
        <f>_xlfn.XLOOKUP(B1262,表3!B:B,表3!D:D,0)</f>
        <v>104</v>
      </c>
      <c r="E1262" s="139">
        <v>104</v>
      </c>
      <c r="F1262" s="139">
        <v>318</v>
      </c>
      <c r="G1262" s="231"/>
      <c r="H1262" s="76">
        <f t="shared" si="41"/>
        <v>1</v>
      </c>
    </row>
    <row r="1263" hidden="1" spans="1:8">
      <c r="A1263" s="222">
        <f t="shared" si="40"/>
        <v>7</v>
      </c>
      <c r="B1263" s="223">
        <v>2240103</v>
      </c>
      <c r="C1263" s="138" t="s">
        <v>580</v>
      </c>
      <c r="D1263" s="227">
        <f>_xlfn.XLOOKUP(B1263,表3!B:B,表3!D:D,0)</f>
        <v>0</v>
      </c>
      <c r="E1263" s="139">
        <v>0</v>
      </c>
      <c r="F1263" s="139">
        <v>0</v>
      </c>
      <c r="G1263" s="231"/>
      <c r="H1263" s="76">
        <f t="shared" si="41"/>
        <v>0</v>
      </c>
    </row>
    <row r="1264" hidden="1" spans="1:8">
      <c r="A1264" s="222">
        <f t="shared" si="40"/>
        <v>7</v>
      </c>
      <c r="B1264" s="223">
        <v>2240104</v>
      </c>
      <c r="C1264" s="138" t="s">
        <v>1511</v>
      </c>
      <c r="D1264" s="227">
        <f>_xlfn.XLOOKUP(B1264,表3!B:B,表3!D:D,0)</f>
        <v>0</v>
      </c>
      <c r="E1264" s="139">
        <v>0</v>
      </c>
      <c r="F1264" s="139">
        <v>0</v>
      </c>
      <c r="G1264" s="231"/>
      <c r="H1264" s="76">
        <f t="shared" si="41"/>
        <v>0</v>
      </c>
    </row>
    <row r="1265" hidden="1" spans="1:8">
      <c r="A1265" s="222">
        <f t="shared" si="40"/>
        <v>7</v>
      </c>
      <c r="B1265" s="223">
        <v>2240105</v>
      </c>
      <c r="C1265" s="138" t="s">
        <v>1512</v>
      </c>
      <c r="D1265" s="227">
        <f>_xlfn.XLOOKUP(B1265,表3!B:B,表3!D:D,0)</f>
        <v>0</v>
      </c>
      <c r="E1265" s="139">
        <v>0</v>
      </c>
      <c r="F1265" s="139">
        <v>0</v>
      </c>
      <c r="G1265" s="231"/>
      <c r="H1265" s="76">
        <f t="shared" si="41"/>
        <v>0</v>
      </c>
    </row>
    <row r="1266" hidden="1" spans="1:8">
      <c r="A1266" s="222">
        <f t="shared" si="40"/>
        <v>7</v>
      </c>
      <c r="B1266" s="223">
        <v>2240106</v>
      </c>
      <c r="C1266" s="138" t="s">
        <v>1513</v>
      </c>
      <c r="D1266" s="227">
        <f>_xlfn.XLOOKUP(B1266,表3!B:B,表3!D:D,0)</f>
        <v>0</v>
      </c>
      <c r="E1266" s="139">
        <v>0</v>
      </c>
      <c r="F1266" s="139">
        <v>0</v>
      </c>
      <c r="G1266" s="231"/>
      <c r="H1266" s="76">
        <f t="shared" si="41"/>
        <v>0</v>
      </c>
    </row>
    <row r="1267" spans="1:8">
      <c r="A1267" s="222">
        <f t="shared" si="40"/>
        <v>7</v>
      </c>
      <c r="B1267" s="223">
        <v>2240108</v>
      </c>
      <c r="C1267" s="138" t="s">
        <v>1514</v>
      </c>
      <c r="D1267" s="227">
        <f>_xlfn.XLOOKUP(B1267,表3!B:B,表3!D:D,0)</f>
        <v>0</v>
      </c>
      <c r="E1267" s="139">
        <v>0</v>
      </c>
      <c r="F1267" s="139">
        <v>22</v>
      </c>
      <c r="G1267" s="231"/>
      <c r="H1267" s="76">
        <f t="shared" si="41"/>
        <v>1</v>
      </c>
    </row>
    <row r="1268" hidden="1" spans="1:8">
      <c r="A1268" s="222">
        <f t="shared" si="40"/>
        <v>7</v>
      </c>
      <c r="B1268" s="223">
        <v>2240109</v>
      </c>
      <c r="C1268" s="138" t="s">
        <v>1515</v>
      </c>
      <c r="D1268" s="227">
        <f>_xlfn.XLOOKUP(B1268,表3!B:B,表3!D:D,0)</f>
        <v>0</v>
      </c>
      <c r="E1268" s="139">
        <v>0</v>
      </c>
      <c r="F1268" s="139">
        <v>0</v>
      </c>
      <c r="G1268" s="231"/>
      <c r="H1268" s="76">
        <f t="shared" si="41"/>
        <v>0</v>
      </c>
    </row>
    <row r="1269" hidden="1" spans="1:8">
      <c r="A1269" s="222">
        <f t="shared" si="40"/>
        <v>7</v>
      </c>
      <c r="B1269" s="223">
        <v>2240150</v>
      </c>
      <c r="C1269" s="138" t="s">
        <v>587</v>
      </c>
      <c r="D1269" s="227">
        <f>_xlfn.XLOOKUP(B1269,表3!B:B,表3!D:D,0)</f>
        <v>0</v>
      </c>
      <c r="E1269" s="139">
        <v>0</v>
      </c>
      <c r="F1269" s="139">
        <v>0</v>
      </c>
      <c r="G1269" s="231"/>
      <c r="H1269" s="76">
        <f t="shared" si="41"/>
        <v>0</v>
      </c>
    </row>
    <row r="1270" spans="1:8">
      <c r="A1270" s="222">
        <f t="shared" si="40"/>
        <v>7</v>
      </c>
      <c r="B1270" s="223">
        <v>2240199</v>
      </c>
      <c r="C1270" s="138" t="s">
        <v>1516</v>
      </c>
      <c r="D1270" s="227">
        <f>_xlfn.XLOOKUP(B1270,表3!B:B,表3!D:D,0)</f>
        <v>417.8</v>
      </c>
      <c r="E1270" s="139">
        <v>417.8</v>
      </c>
      <c r="F1270" s="139">
        <v>400</v>
      </c>
      <c r="G1270" s="231"/>
      <c r="H1270" s="76">
        <f t="shared" si="41"/>
        <v>1</v>
      </c>
    </row>
    <row r="1271" spans="1:8">
      <c r="A1271" s="222">
        <f t="shared" si="40"/>
        <v>5</v>
      </c>
      <c r="B1271" s="223">
        <v>22402</v>
      </c>
      <c r="C1271" s="140" t="s">
        <v>1517</v>
      </c>
      <c r="D1271" s="227">
        <f>_xlfn.XLOOKUP(B1271,表3!B:B,表3!D:D,0)</f>
        <v>865.2</v>
      </c>
      <c r="E1271" s="139">
        <f>SUM(E1272:E1277)</f>
        <v>865.2</v>
      </c>
      <c r="F1271" s="139">
        <f>SUM(F1272:F1277)</f>
        <v>879</v>
      </c>
      <c r="G1271" s="231"/>
      <c r="H1271" s="76">
        <f t="shared" si="41"/>
        <v>1</v>
      </c>
    </row>
    <row r="1272" spans="1:8">
      <c r="A1272" s="222">
        <f t="shared" si="40"/>
        <v>7</v>
      </c>
      <c r="B1272" s="223">
        <v>2240201</v>
      </c>
      <c r="C1272" s="138" t="s">
        <v>579</v>
      </c>
      <c r="D1272" s="227">
        <f>_xlfn.XLOOKUP(B1272,表3!B:B,表3!D:D,0)</f>
        <v>0</v>
      </c>
      <c r="E1272" s="139">
        <v>0</v>
      </c>
      <c r="F1272" s="139">
        <v>103</v>
      </c>
      <c r="G1272" s="231"/>
      <c r="H1272" s="76">
        <f t="shared" si="41"/>
        <v>1</v>
      </c>
    </row>
    <row r="1273" spans="1:8">
      <c r="A1273" s="222">
        <f t="shared" si="40"/>
        <v>7</v>
      </c>
      <c r="B1273" s="223">
        <v>2240202</v>
      </c>
      <c r="C1273" s="138" t="s">
        <v>339</v>
      </c>
      <c r="D1273" s="227">
        <f>_xlfn.XLOOKUP(B1273,表3!B:B,表3!D:D,0)</f>
        <v>0</v>
      </c>
      <c r="E1273" s="139">
        <v>0</v>
      </c>
      <c r="F1273" s="139">
        <v>715</v>
      </c>
      <c r="G1273" s="231"/>
      <c r="H1273" s="76">
        <f t="shared" si="41"/>
        <v>1</v>
      </c>
    </row>
    <row r="1274" hidden="1" spans="1:8">
      <c r="A1274" s="222">
        <f t="shared" si="40"/>
        <v>7</v>
      </c>
      <c r="B1274" s="223">
        <v>2240203</v>
      </c>
      <c r="C1274" s="138" t="s">
        <v>580</v>
      </c>
      <c r="D1274" s="227">
        <f>_xlfn.XLOOKUP(B1274,表3!B:B,表3!D:D,0)</f>
        <v>0</v>
      </c>
      <c r="E1274" s="139">
        <v>0</v>
      </c>
      <c r="F1274" s="139">
        <v>0</v>
      </c>
      <c r="G1274" s="231"/>
      <c r="H1274" s="76">
        <f t="shared" si="41"/>
        <v>0</v>
      </c>
    </row>
    <row r="1275" spans="1:8">
      <c r="A1275" s="222">
        <f t="shared" si="40"/>
        <v>7</v>
      </c>
      <c r="B1275" s="223">
        <v>2240204</v>
      </c>
      <c r="C1275" s="138" t="s">
        <v>1518</v>
      </c>
      <c r="D1275" s="227">
        <f>_xlfn.XLOOKUP(B1275,表3!B:B,表3!D:D,0)</f>
        <v>865.2</v>
      </c>
      <c r="E1275" s="139">
        <v>865.2</v>
      </c>
      <c r="F1275" s="139">
        <v>10</v>
      </c>
      <c r="G1275" s="231"/>
      <c r="H1275" s="76">
        <f t="shared" si="41"/>
        <v>1</v>
      </c>
    </row>
    <row r="1276" hidden="1" spans="1:8">
      <c r="A1276" s="222">
        <f t="shared" si="40"/>
        <v>7</v>
      </c>
      <c r="B1276" s="223">
        <v>2240250</v>
      </c>
      <c r="C1276" s="138" t="s">
        <v>587</v>
      </c>
      <c r="D1276" s="227">
        <f>_xlfn.XLOOKUP(B1276,表3!B:B,表3!D:D,0)</f>
        <v>0</v>
      </c>
      <c r="E1276" s="139">
        <v>0</v>
      </c>
      <c r="F1276" s="139">
        <v>0</v>
      </c>
      <c r="G1276" s="231"/>
      <c r="H1276" s="76">
        <f t="shared" si="41"/>
        <v>0</v>
      </c>
    </row>
    <row r="1277" spans="1:8">
      <c r="A1277" s="222">
        <f t="shared" si="40"/>
        <v>7</v>
      </c>
      <c r="B1277" s="223">
        <v>2240299</v>
      </c>
      <c r="C1277" s="138" t="s">
        <v>1519</v>
      </c>
      <c r="D1277" s="227">
        <f>_xlfn.XLOOKUP(B1277,表3!B:B,表3!D:D,0)</f>
        <v>0</v>
      </c>
      <c r="E1277" s="139">
        <v>0</v>
      </c>
      <c r="F1277" s="139">
        <v>51</v>
      </c>
      <c r="G1277" s="231"/>
      <c r="H1277" s="76">
        <f t="shared" si="41"/>
        <v>1</v>
      </c>
    </row>
    <row r="1278" hidden="1" spans="1:8">
      <c r="A1278" s="222">
        <f t="shared" si="40"/>
        <v>5</v>
      </c>
      <c r="B1278" s="223">
        <v>22404</v>
      </c>
      <c r="C1278" s="140" t="s">
        <v>1520</v>
      </c>
      <c r="D1278" s="227">
        <f>_xlfn.XLOOKUP(B1278,表3!B:B,表3!D:D,0)</f>
        <v>0</v>
      </c>
      <c r="E1278" s="139">
        <f>SUM(E1279:E1285)</f>
        <v>0</v>
      </c>
      <c r="F1278" s="139">
        <f>SUM(F1279:F1285)</f>
        <v>0</v>
      </c>
      <c r="G1278" s="231"/>
      <c r="H1278" s="76">
        <f t="shared" si="41"/>
        <v>0</v>
      </c>
    </row>
    <row r="1279" hidden="1" spans="1:8">
      <c r="A1279" s="222">
        <f t="shared" si="40"/>
        <v>7</v>
      </c>
      <c r="B1279" s="223">
        <v>2240401</v>
      </c>
      <c r="C1279" s="138" t="s">
        <v>579</v>
      </c>
      <c r="D1279" s="227">
        <f>_xlfn.XLOOKUP(B1279,表3!B:B,表3!D:D,0)</f>
        <v>0</v>
      </c>
      <c r="E1279" s="139">
        <v>0</v>
      </c>
      <c r="F1279" s="139">
        <v>0</v>
      </c>
      <c r="G1279" s="231"/>
      <c r="H1279" s="76">
        <f t="shared" si="41"/>
        <v>0</v>
      </c>
    </row>
    <row r="1280" hidden="1" spans="1:8">
      <c r="A1280" s="222">
        <f t="shared" si="40"/>
        <v>7</v>
      </c>
      <c r="B1280" s="223">
        <v>2240402</v>
      </c>
      <c r="C1280" s="138" t="s">
        <v>339</v>
      </c>
      <c r="D1280" s="227">
        <f>_xlfn.XLOOKUP(B1280,表3!B:B,表3!D:D,0)</f>
        <v>0</v>
      </c>
      <c r="E1280" s="139">
        <v>0</v>
      </c>
      <c r="F1280" s="139">
        <v>0</v>
      </c>
      <c r="G1280" s="231"/>
      <c r="H1280" s="76">
        <f t="shared" si="41"/>
        <v>0</v>
      </c>
    </row>
    <row r="1281" hidden="1" spans="1:8">
      <c r="A1281" s="222">
        <f t="shared" si="40"/>
        <v>7</v>
      </c>
      <c r="B1281" s="223">
        <v>2240403</v>
      </c>
      <c r="C1281" s="138" t="s">
        <v>580</v>
      </c>
      <c r="D1281" s="227">
        <f>_xlfn.XLOOKUP(B1281,表3!B:B,表3!D:D,0)</f>
        <v>0</v>
      </c>
      <c r="E1281" s="139">
        <v>0</v>
      </c>
      <c r="F1281" s="139">
        <v>0</v>
      </c>
      <c r="G1281" s="231"/>
      <c r="H1281" s="76">
        <f t="shared" si="41"/>
        <v>0</v>
      </c>
    </row>
    <row r="1282" hidden="1" spans="1:8">
      <c r="A1282" s="222">
        <f t="shared" si="40"/>
        <v>7</v>
      </c>
      <c r="B1282" s="223">
        <v>2240404</v>
      </c>
      <c r="C1282" s="138" t="s">
        <v>1521</v>
      </c>
      <c r="D1282" s="227">
        <f>_xlfn.XLOOKUP(B1282,表3!B:B,表3!D:D,0)</f>
        <v>0</v>
      </c>
      <c r="E1282" s="139">
        <v>0</v>
      </c>
      <c r="F1282" s="139">
        <v>0</v>
      </c>
      <c r="G1282" s="231"/>
      <c r="H1282" s="76">
        <f t="shared" si="41"/>
        <v>0</v>
      </c>
    </row>
    <row r="1283" hidden="1" spans="1:8">
      <c r="A1283" s="222">
        <f t="shared" si="40"/>
        <v>7</v>
      </c>
      <c r="B1283" s="223">
        <v>2240405</v>
      </c>
      <c r="C1283" s="138" t="s">
        <v>1522</v>
      </c>
      <c r="D1283" s="227">
        <f>_xlfn.XLOOKUP(B1283,表3!B:B,表3!D:D,0)</f>
        <v>0</v>
      </c>
      <c r="E1283" s="139">
        <v>0</v>
      </c>
      <c r="F1283" s="139">
        <v>0</v>
      </c>
      <c r="G1283" s="231"/>
      <c r="H1283" s="76">
        <f t="shared" si="41"/>
        <v>0</v>
      </c>
    </row>
    <row r="1284" hidden="1" spans="1:8">
      <c r="A1284" s="222">
        <f t="shared" si="40"/>
        <v>7</v>
      </c>
      <c r="B1284" s="223">
        <v>2240450</v>
      </c>
      <c r="C1284" s="138" t="s">
        <v>587</v>
      </c>
      <c r="D1284" s="227">
        <f>_xlfn.XLOOKUP(B1284,表3!B:B,表3!D:D,0)</f>
        <v>0</v>
      </c>
      <c r="E1284" s="139">
        <v>0</v>
      </c>
      <c r="F1284" s="139">
        <v>0</v>
      </c>
      <c r="G1284" s="231"/>
      <c r="H1284" s="76">
        <f t="shared" si="41"/>
        <v>0</v>
      </c>
    </row>
    <row r="1285" hidden="1" spans="1:8">
      <c r="A1285" s="222">
        <f t="shared" ref="A1285:A1332" si="42">LEN(B1285)</f>
        <v>7</v>
      </c>
      <c r="B1285" s="223">
        <v>2240499</v>
      </c>
      <c r="C1285" s="138" t="s">
        <v>1523</v>
      </c>
      <c r="D1285" s="227">
        <f>_xlfn.XLOOKUP(B1285,表3!B:B,表3!D:D,0)</f>
        <v>0</v>
      </c>
      <c r="E1285" s="139">
        <v>0</v>
      </c>
      <c r="F1285" s="139">
        <v>0</v>
      </c>
      <c r="G1285" s="231"/>
      <c r="H1285" s="76">
        <f t="shared" si="41"/>
        <v>0</v>
      </c>
    </row>
    <row r="1286" hidden="1" spans="1:8">
      <c r="A1286" s="222">
        <f t="shared" si="42"/>
        <v>5</v>
      </c>
      <c r="B1286" s="223">
        <v>22405</v>
      </c>
      <c r="C1286" s="140" t="s">
        <v>1524</v>
      </c>
      <c r="D1286" s="227">
        <f>_xlfn.XLOOKUP(B1286,表3!B:B,表3!D:D,0)</f>
        <v>0</v>
      </c>
      <c r="E1286" s="139">
        <f>SUM(E1287:E1298)</f>
        <v>0</v>
      </c>
      <c r="F1286" s="139">
        <f>SUM(F1287:F1298)</f>
        <v>0</v>
      </c>
      <c r="G1286" s="231"/>
      <c r="H1286" s="76">
        <f t="shared" si="41"/>
        <v>0</v>
      </c>
    </row>
    <row r="1287" hidden="1" spans="1:8">
      <c r="A1287" s="222">
        <f t="shared" si="42"/>
        <v>7</v>
      </c>
      <c r="B1287" s="223">
        <v>2240501</v>
      </c>
      <c r="C1287" s="138" t="s">
        <v>579</v>
      </c>
      <c r="D1287" s="227">
        <f>_xlfn.XLOOKUP(B1287,表3!B:B,表3!D:D,0)</f>
        <v>0</v>
      </c>
      <c r="E1287" s="139">
        <v>0</v>
      </c>
      <c r="F1287" s="139">
        <v>0</v>
      </c>
      <c r="G1287" s="231"/>
      <c r="H1287" s="76">
        <f t="shared" si="41"/>
        <v>0</v>
      </c>
    </row>
    <row r="1288" hidden="1" spans="1:8">
      <c r="A1288" s="222">
        <f t="shared" si="42"/>
        <v>7</v>
      </c>
      <c r="B1288" s="223">
        <v>2240502</v>
      </c>
      <c r="C1288" s="138" t="s">
        <v>339</v>
      </c>
      <c r="D1288" s="227">
        <f>_xlfn.XLOOKUP(B1288,表3!B:B,表3!D:D,0)</f>
        <v>0</v>
      </c>
      <c r="E1288" s="139">
        <v>0</v>
      </c>
      <c r="F1288" s="139">
        <v>0</v>
      </c>
      <c r="G1288" s="231"/>
      <c r="H1288" s="76">
        <f t="shared" si="41"/>
        <v>0</v>
      </c>
    </row>
    <row r="1289" hidden="1" spans="1:8">
      <c r="A1289" s="222">
        <f t="shared" si="42"/>
        <v>7</v>
      </c>
      <c r="B1289" s="223">
        <v>2240503</v>
      </c>
      <c r="C1289" s="138" t="s">
        <v>580</v>
      </c>
      <c r="D1289" s="227">
        <f>_xlfn.XLOOKUP(B1289,表3!B:B,表3!D:D,0)</f>
        <v>0</v>
      </c>
      <c r="E1289" s="139">
        <v>0</v>
      </c>
      <c r="F1289" s="139">
        <v>0</v>
      </c>
      <c r="G1289" s="231"/>
      <c r="H1289" s="76">
        <f t="shared" si="41"/>
        <v>0</v>
      </c>
    </row>
    <row r="1290" hidden="1" spans="1:8">
      <c r="A1290" s="222">
        <f t="shared" si="42"/>
        <v>7</v>
      </c>
      <c r="B1290" s="223">
        <v>2240504</v>
      </c>
      <c r="C1290" s="138" t="s">
        <v>1525</v>
      </c>
      <c r="D1290" s="227">
        <f>_xlfn.XLOOKUP(B1290,表3!B:B,表3!D:D,0)</f>
        <v>0</v>
      </c>
      <c r="E1290" s="139">
        <v>0</v>
      </c>
      <c r="F1290" s="139">
        <v>0</v>
      </c>
      <c r="G1290" s="231"/>
      <c r="H1290" s="76">
        <f t="shared" si="41"/>
        <v>0</v>
      </c>
    </row>
    <row r="1291" hidden="1" spans="1:8">
      <c r="A1291" s="222">
        <f t="shared" si="42"/>
        <v>7</v>
      </c>
      <c r="B1291" s="223">
        <v>2240505</v>
      </c>
      <c r="C1291" s="138" t="s">
        <v>1526</v>
      </c>
      <c r="D1291" s="227">
        <f>_xlfn.XLOOKUP(B1291,表3!B:B,表3!D:D,0)</f>
        <v>0</v>
      </c>
      <c r="E1291" s="139">
        <v>0</v>
      </c>
      <c r="F1291" s="139">
        <v>0</v>
      </c>
      <c r="G1291" s="231"/>
      <c r="H1291" s="76">
        <f t="shared" si="41"/>
        <v>0</v>
      </c>
    </row>
    <row r="1292" hidden="1" spans="1:8">
      <c r="A1292" s="222">
        <f t="shared" si="42"/>
        <v>7</v>
      </c>
      <c r="B1292" s="223">
        <v>2240506</v>
      </c>
      <c r="C1292" s="138" t="s">
        <v>1527</v>
      </c>
      <c r="D1292" s="227">
        <f>_xlfn.XLOOKUP(B1292,表3!B:B,表3!D:D,0)</f>
        <v>0</v>
      </c>
      <c r="E1292" s="139">
        <v>0</v>
      </c>
      <c r="F1292" s="139">
        <v>0</v>
      </c>
      <c r="G1292" s="231"/>
      <c r="H1292" s="76">
        <f t="shared" si="41"/>
        <v>0</v>
      </c>
    </row>
    <row r="1293" hidden="1" spans="1:8">
      <c r="A1293" s="222">
        <f t="shared" si="42"/>
        <v>7</v>
      </c>
      <c r="B1293" s="223">
        <v>2240507</v>
      </c>
      <c r="C1293" s="138" t="s">
        <v>1528</v>
      </c>
      <c r="D1293" s="227">
        <f>_xlfn.XLOOKUP(B1293,表3!B:B,表3!D:D,0)</f>
        <v>0</v>
      </c>
      <c r="E1293" s="139">
        <v>0</v>
      </c>
      <c r="F1293" s="139">
        <v>0</v>
      </c>
      <c r="G1293" s="231"/>
      <c r="H1293" s="76">
        <f t="shared" ref="H1293:H1332" si="43">IF(AND(D1293=0,E1293=0,F1293=0),0,1)</f>
        <v>0</v>
      </c>
    </row>
    <row r="1294" hidden="1" spans="1:8">
      <c r="A1294" s="222">
        <f t="shared" si="42"/>
        <v>7</v>
      </c>
      <c r="B1294" s="223">
        <v>2240508</v>
      </c>
      <c r="C1294" s="138" t="s">
        <v>1529</v>
      </c>
      <c r="D1294" s="227">
        <f>_xlfn.XLOOKUP(B1294,表3!B:B,表3!D:D,0)</f>
        <v>0</v>
      </c>
      <c r="E1294" s="139">
        <v>0</v>
      </c>
      <c r="F1294" s="139">
        <v>0</v>
      </c>
      <c r="G1294" s="231"/>
      <c r="H1294" s="76">
        <f t="shared" si="43"/>
        <v>0</v>
      </c>
    </row>
    <row r="1295" hidden="1" spans="1:8">
      <c r="A1295" s="222">
        <f t="shared" si="42"/>
        <v>7</v>
      </c>
      <c r="B1295" s="223">
        <v>2240509</v>
      </c>
      <c r="C1295" s="138" t="s">
        <v>1530</v>
      </c>
      <c r="D1295" s="227">
        <f>_xlfn.XLOOKUP(B1295,表3!B:B,表3!D:D,0)</f>
        <v>0</v>
      </c>
      <c r="E1295" s="139">
        <v>0</v>
      </c>
      <c r="F1295" s="139">
        <v>0</v>
      </c>
      <c r="G1295" s="231"/>
      <c r="H1295" s="76">
        <f t="shared" si="43"/>
        <v>0</v>
      </c>
    </row>
    <row r="1296" hidden="1" spans="1:8">
      <c r="A1296" s="222">
        <f t="shared" si="42"/>
        <v>7</v>
      </c>
      <c r="B1296" s="223">
        <v>2240510</v>
      </c>
      <c r="C1296" s="138" t="s">
        <v>1531</v>
      </c>
      <c r="D1296" s="227">
        <f>_xlfn.XLOOKUP(B1296,表3!B:B,表3!D:D,0)</f>
        <v>0</v>
      </c>
      <c r="E1296" s="139">
        <v>0</v>
      </c>
      <c r="F1296" s="139">
        <v>0</v>
      </c>
      <c r="G1296" s="231"/>
      <c r="H1296" s="76">
        <f t="shared" si="43"/>
        <v>0</v>
      </c>
    </row>
    <row r="1297" hidden="1" spans="1:8">
      <c r="A1297" s="222">
        <f t="shared" si="42"/>
        <v>7</v>
      </c>
      <c r="B1297" s="223">
        <v>2240550</v>
      </c>
      <c r="C1297" s="138" t="s">
        <v>1532</v>
      </c>
      <c r="D1297" s="227">
        <f>_xlfn.XLOOKUP(B1297,表3!B:B,表3!D:D,0)</f>
        <v>0</v>
      </c>
      <c r="E1297" s="139">
        <v>0</v>
      </c>
      <c r="F1297" s="139">
        <v>0</v>
      </c>
      <c r="G1297" s="231"/>
      <c r="H1297" s="76">
        <f t="shared" si="43"/>
        <v>0</v>
      </c>
    </row>
    <row r="1298" hidden="1" spans="1:8">
      <c r="A1298" s="222">
        <f t="shared" si="42"/>
        <v>7</v>
      </c>
      <c r="B1298" s="223">
        <v>2240599</v>
      </c>
      <c r="C1298" s="138" t="s">
        <v>1533</v>
      </c>
      <c r="D1298" s="227">
        <f>_xlfn.XLOOKUP(B1298,表3!B:B,表3!D:D,0)</f>
        <v>0</v>
      </c>
      <c r="E1298" s="139">
        <v>0</v>
      </c>
      <c r="F1298" s="139">
        <v>0</v>
      </c>
      <c r="G1298" s="231"/>
      <c r="H1298" s="76">
        <f t="shared" si="43"/>
        <v>0</v>
      </c>
    </row>
    <row r="1299" spans="1:8">
      <c r="A1299" s="222">
        <f t="shared" si="42"/>
        <v>5</v>
      </c>
      <c r="B1299" s="223">
        <v>22406</v>
      </c>
      <c r="C1299" s="140" t="s">
        <v>1534</v>
      </c>
      <c r="D1299" s="227">
        <f>_xlfn.XLOOKUP(B1299,表3!B:B,表3!D:D,0)</f>
        <v>0</v>
      </c>
      <c r="E1299" s="139">
        <f>SUM(E1300:E1302)</f>
        <v>0</v>
      </c>
      <c r="F1299" s="139">
        <f>SUM(F1300:F1302)</f>
        <v>756</v>
      </c>
      <c r="G1299" s="231"/>
      <c r="H1299" s="76">
        <f t="shared" si="43"/>
        <v>1</v>
      </c>
    </row>
    <row r="1300" spans="1:8">
      <c r="A1300" s="222">
        <f t="shared" si="42"/>
        <v>7</v>
      </c>
      <c r="B1300" s="223">
        <v>2240601</v>
      </c>
      <c r="C1300" s="138" t="s">
        <v>1535</v>
      </c>
      <c r="D1300" s="227">
        <f>_xlfn.XLOOKUP(B1300,表3!B:B,表3!D:D,0)</f>
        <v>0</v>
      </c>
      <c r="E1300" s="139">
        <v>0</v>
      </c>
      <c r="F1300" s="139">
        <v>755</v>
      </c>
      <c r="G1300" s="231"/>
      <c r="H1300" s="76">
        <f t="shared" si="43"/>
        <v>1</v>
      </c>
    </row>
    <row r="1301" hidden="1" spans="1:8">
      <c r="A1301" s="222">
        <f t="shared" si="42"/>
        <v>7</v>
      </c>
      <c r="B1301" s="223">
        <v>2240602</v>
      </c>
      <c r="C1301" s="138" t="s">
        <v>1536</v>
      </c>
      <c r="D1301" s="227">
        <f>_xlfn.XLOOKUP(B1301,表3!B:B,表3!D:D,0)</f>
        <v>0</v>
      </c>
      <c r="E1301" s="139">
        <v>0</v>
      </c>
      <c r="F1301" s="139">
        <v>0</v>
      </c>
      <c r="G1301" s="231"/>
      <c r="H1301" s="76">
        <f t="shared" si="43"/>
        <v>0</v>
      </c>
    </row>
    <row r="1302" spans="1:8">
      <c r="A1302" s="222">
        <f t="shared" si="42"/>
        <v>7</v>
      </c>
      <c r="B1302" s="223">
        <v>2240699</v>
      </c>
      <c r="C1302" s="138" t="s">
        <v>1537</v>
      </c>
      <c r="D1302" s="227">
        <f>_xlfn.XLOOKUP(B1302,表3!B:B,表3!D:D,0)</f>
        <v>0</v>
      </c>
      <c r="E1302" s="139">
        <v>0</v>
      </c>
      <c r="F1302" s="139">
        <v>1</v>
      </c>
      <c r="G1302" s="231"/>
      <c r="H1302" s="76">
        <f t="shared" si="43"/>
        <v>1</v>
      </c>
    </row>
    <row r="1303" spans="1:8">
      <c r="A1303" s="222">
        <f t="shared" si="42"/>
        <v>5</v>
      </c>
      <c r="B1303" s="223">
        <v>22407</v>
      </c>
      <c r="C1303" s="140" t="s">
        <v>1538</v>
      </c>
      <c r="D1303" s="227">
        <f>_xlfn.XLOOKUP(B1303,表3!B:B,表3!D:D,0)</f>
        <v>0</v>
      </c>
      <c r="E1303" s="139">
        <f>SUM(E1304:E1306)</f>
        <v>0</v>
      </c>
      <c r="F1303" s="139">
        <f>SUM(F1304:F1306)</f>
        <v>1271</v>
      </c>
      <c r="G1303" s="231"/>
      <c r="H1303" s="76">
        <f t="shared" si="43"/>
        <v>1</v>
      </c>
    </row>
    <row r="1304" spans="1:8">
      <c r="A1304" s="222">
        <f t="shared" si="42"/>
        <v>7</v>
      </c>
      <c r="B1304" s="223">
        <v>2240703</v>
      </c>
      <c r="C1304" s="138" t="s">
        <v>1539</v>
      </c>
      <c r="D1304" s="227">
        <f>_xlfn.XLOOKUP(B1304,表3!B:B,表3!D:D,0)</f>
        <v>0</v>
      </c>
      <c r="E1304" s="139">
        <v>0</v>
      </c>
      <c r="F1304" s="139">
        <v>1041</v>
      </c>
      <c r="G1304" s="231"/>
      <c r="H1304" s="76">
        <f t="shared" si="43"/>
        <v>1</v>
      </c>
    </row>
    <row r="1305" hidden="1" spans="1:8">
      <c r="A1305" s="222">
        <f t="shared" si="42"/>
        <v>7</v>
      </c>
      <c r="B1305" s="223">
        <v>2240704</v>
      </c>
      <c r="C1305" s="138" t="s">
        <v>1540</v>
      </c>
      <c r="D1305" s="227">
        <f>_xlfn.XLOOKUP(B1305,表3!B:B,表3!D:D,0)</f>
        <v>0</v>
      </c>
      <c r="E1305" s="139">
        <v>0</v>
      </c>
      <c r="F1305" s="139">
        <v>0</v>
      </c>
      <c r="G1305" s="231"/>
      <c r="H1305" s="76">
        <f t="shared" si="43"/>
        <v>0</v>
      </c>
    </row>
    <row r="1306" spans="1:8">
      <c r="A1306" s="222">
        <f t="shared" si="42"/>
        <v>7</v>
      </c>
      <c r="B1306" s="223">
        <v>2240799</v>
      </c>
      <c r="C1306" s="138" t="s">
        <v>1541</v>
      </c>
      <c r="D1306" s="227">
        <f>_xlfn.XLOOKUP(B1306,表3!B:B,表3!D:D,0)</f>
        <v>0</v>
      </c>
      <c r="E1306" s="139">
        <v>0</v>
      </c>
      <c r="F1306" s="139">
        <v>230</v>
      </c>
      <c r="G1306" s="231"/>
      <c r="H1306" s="76">
        <f t="shared" si="43"/>
        <v>1</v>
      </c>
    </row>
    <row r="1307" spans="1:8">
      <c r="A1307" s="222">
        <f t="shared" si="42"/>
        <v>5</v>
      </c>
      <c r="B1307" s="223">
        <v>22499</v>
      </c>
      <c r="C1307" s="140" t="s">
        <v>1542</v>
      </c>
      <c r="D1307" s="227">
        <f>_xlfn.XLOOKUP(B1307,表3!B:B,表3!D:D,0)</f>
        <v>0</v>
      </c>
      <c r="E1307" s="139">
        <f>E1308</f>
        <v>0</v>
      </c>
      <c r="F1307" s="139">
        <f>F1308</f>
        <v>20</v>
      </c>
      <c r="G1307" s="231"/>
      <c r="H1307" s="76">
        <f t="shared" si="43"/>
        <v>1</v>
      </c>
    </row>
    <row r="1308" spans="1:8">
      <c r="A1308" s="222">
        <f t="shared" si="42"/>
        <v>7</v>
      </c>
      <c r="B1308" s="223">
        <v>2249999</v>
      </c>
      <c r="C1308" s="138" t="s">
        <v>1543</v>
      </c>
      <c r="D1308" s="227">
        <f>_xlfn.XLOOKUP(B1308,表3!B:B,表3!D:D,0)</f>
        <v>0</v>
      </c>
      <c r="E1308" s="139">
        <v>0</v>
      </c>
      <c r="F1308" s="139">
        <v>20</v>
      </c>
      <c r="G1308" s="231"/>
      <c r="H1308" s="76">
        <f t="shared" si="43"/>
        <v>1</v>
      </c>
    </row>
    <row r="1309" spans="1:8">
      <c r="A1309" s="222">
        <f t="shared" si="42"/>
        <v>3</v>
      </c>
      <c r="B1309" s="232">
        <v>227</v>
      </c>
      <c r="C1309" s="233" t="s">
        <v>569</v>
      </c>
      <c r="D1309" s="227">
        <f>_xlfn.XLOOKUP(B1309,表3!B:B,表3!D:D,0)</f>
        <v>10000</v>
      </c>
      <c r="E1309" s="139">
        <v>10000</v>
      </c>
      <c r="F1309" s="139">
        <v>0</v>
      </c>
      <c r="G1309" s="231"/>
      <c r="H1309" s="76">
        <f t="shared" si="43"/>
        <v>1</v>
      </c>
    </row>
    <row r="1310" spans="1:8">
      <c r="A1310" s="222">
        <f t="shared" si="42"/>
        <v>3</v>
      </c>
      <c r="B1310" s="223">
        <v>229</v>
      </c>
      <c r="C1310" s="140" t="s">
        <v>1544</v>
      </c>
      <c r="D1310" s="227">
        <f>_xlfn.XLOOKUP(B1310,表3!B:B,表3!D:D,0)</f>
        <v>15050.8</v>
      </c>
      <c r="E1310" s="139">
        <f>E1311</f>
        <v>16850.8</v>
      </c>
      <c r="F1310" s="139">
        <f>F1311</f>
        <v>108</v>
      </c>
      <c r="G1310" s="231"/>
      <c r="H1310" s="76">
        <f t="shared" si="43"/>
        <v>1</v>
      </c>
    </row>
    <row r="1311" spans="1:8">
      <c r="A1311" s="222">
        <f t="shared" si="42"/>
        <v>5</v>
      </c>
      <c r="B1311" s="223">
        <v>22999</v>
      </c>
      <c r="C1311" s="140" t="s">
        <v>1545</v>
      </c>
      <c r="D1311" s="227">
        <f>_xlfn.XLOOKUP(B1311,表3!B:B,表3!D:D,0)</f>
        <v>15050.8</v>
      </c>
      <c r="E1311" s="139">
        <f>E1312</f>
        <v>16850.8</v>
      </c>
      <c r="F1311" s="139">
        <f>F1312</f>
        <v>108</v>
      </c>
      <c r="G1311" s="231"/>
      <c r="H1311" s="76">
        <f t="shared" si="43"/>
        <v>1</v>
      </c>
    </row>
    <row r="1312" spans="1:8">
      <c r="A1312" s="222">
        <f t="shared" si="42"/>
        <v>7</v>
      </c>
      <c r="B1312" s="223">
        <v>2299999</v>
      </c>
      <c r="C1312" s="138" t="s">
        <v>1546</v>
      </c>
      <c r="D1312" s="227">
        <f>_xlfn.XLOOKUP(B1312,表3!B:B,表3!D:D,0)</f>
        <v>15050.8</v>
      </c>
      <c r="E1312" s="139">
        <f>15050.8+1800</f>
        <v>16850.8</v>
      </c>
      <c r="F1312" s="139">
        <v>108</v>
      </c>
      <c r="G1312" s="231"/>
      <c r="H1312" s="76">
        <f t="shared" si="43"/>
        <v>1</v>
      </c>
    </row>
    <row r="1313" spans="1:8">
      <c r="A1313" s="222">
        <f t="shared" si="42"/>
        <v>3</v>
      </c>
      <c r="B1313" s="223">
        <v>232</v>
      </c>
      <c r="C1313" s="140" t="s">
        <v>573</v>
      </c>
      <c r="D1313" s="227">
        <f>_xlfn.XLOOKUP(B1313,表3!B:B,表3!D:D,0)</f>
        <v>50000</v>
      </c>
      <c r="E1313" s="139">
        <f>SUM(E1314,E1316,E1321)</f>
        <v>50400</v>
      </c>
      <c r="F1313" s="139">
        <f>SUM(F1314,F1316,F1321)</f>
        <v>19695</v>
      </c>
      <c r="G1313" s="231"/>
      <c r="H1313" s="76">
        <f t="shared" si="43"/>
        <v>1</v>
      </c>
    </row>
    <row r="1314" hidden="1" spans="1:8">
      <c r="A1314" s="222">
        <f t="shared" si="42"/>
        <v>5</v>
      </c>
      <c r="B1314" s="223">
        <v>23201</v>
      </c>
      <c r="C1314" s="140" t="s">
        <v>1547</v>
      </c>
      <c r="D1314" s="227">
        <f>_xlfn.XLOOKUP(B1314,表3!B:B,表3!D:D,0)</f>
        <v>0</v>
      </c>
      <c r="E1314" s="139">
        <f>E1315</f>
        <v>0</v>
      </c>
      <c r="F1314" s="139">
        <f>F1315</f>
        <v>0</v>
      </c>
      <c r="G1314" s="231"/>
      <c r="H1314" s="76">
        <f t="shared" si="43"/>
        <v>0</v>
      </c>
    </row>
    <row r="1315" hidden="1" spans="1:8">
      <c r="A1315" s="222">
        <f t="shared" si="42"/>
        <v>7</v>
      </c>
      <c r="B1315" s="223">
        <v>2320101</v>
      </c>
      <c r="C1315" s="138" t="s">
        <v>1548</v>
      </c>
      <c r="D1315" s="227">
        <f>_xlfn.XLOOKUP(B1315,表3!B:B,表3!D:D,0)</f>
        <v>0</v>
      </c>
      <c r="E1315" s="139">
        <v>0</v>
      </c>
      <c r="F1315" s="139">
        <v>0</v>
      </c>
      <c r="G1315" s="231"/>
      <c r="H1315" s="76">
        <f t="shared" si="43"/>
        <v>0</v>
      </c>
    </row>
    <row r="1316" hidden="1" spans="1:8">
      <c r="A1316" s="222">
        <f t="shared" si="42"/>
        <v>5</v>
      </c>
      <c r="B1316" s="223">
        <v>23202</v>
      </c>
      <c r="C1316" s="140" t="s">
        <v>1549</v>
      </c>
      <c r="D1316" s="227">
        <f>_xlfn.XLOOKUP(B1316,表3!B:B,表3!D:D,0)</f>
        <v>0</v>
      </c>
      <c r="E1316" s="139">
        <f>SUM(E1317:E1320)</f>
        <v>0</v>
      </c>
      <c r="F1316" s="139">
        <f>SUM(F1317:F1320)</f>
        <v>0</v>
      </c>
      <c r="G1316" s="231"/>
      <c r="H1316" s="76">
        <f t="shared" si="43"/>
        <v>0</v>
      </c>
    </row>
    <row r="1317" hidden="1" spans="1:8">
      <c r="A1317" s="222">
        <f t="shared" si="42"/>
        <v>7</v>
      </c>
      <c r="B1317" s="223">
        <v>2320201</v>
      </c>
      <c r="C1317" s="138" t="s">
        <v>1550</v>
      </c>
      <c r="D1317" s="227">
        <f>_xlfn.XLOOKUP(B1317,表3!B:B,表3!D:D,0)</f>
        <v>0</v>
      </c>
      <c r="E1317" s="139">
        <v>0</v>
      </c>
      <c r="F1317" s="139">
        <v>0</v>
      </c>
      <c r="G1317" s="231"/>
      <c r="H1317" s="76">
        <f t="shared" si="43"/>
        <v>0</v>
      </c>
    </row>
    <row r="1318" hidden="1" spans="1:8">
      <c r="A1318" s="222">
        <f t="shared" si="42"/>
        <v>7</v>
      </c>
      <c r="B1318" s="223">
        <v>2320202</v>
      </c>
      <c r="C1318" s="138" t="s">
        <v>1551</v>
      </c>
      <c r="D1318" s="227">
        <f>_xlfn.XLOOKUP(B1318,表3!B:B,表3!D:D,0)</f>
        <v>0</v>
      </c>
      <c r="E1318" s="139">
        <v>0</v>
      </c>
      <c r="F1318" s="139">
        <v>0</v>
      </c>
      <c r="G1318" s="231"/>
      <c r="H1318" s="76">
        <f t="shared" si="43"/>
        <v>0</v>
      </c>
    </row>
    <row r="1319" hidden="1" spans="1:8">
      <c r="A1319" s="222">
        <f t="shared" si="42"/>
        <v>7</v>
      </c>
      <c r="B1319" s="223">
        <v>2320203</v>
      </c>
      <c r="C1319" s="138" t="s">
        <v>1552</v>
      </c>
      <c r="D1319" s="227">
        <f>_xlfn.XLOOKUP(B1319,表3!B:B,表3!D:D,0)</f>
        <v>0</v>
      </c>
      <c r="E1319" s="139">
        <v>0</v>
      </c>
      <c r="F1319" s="139">
        <v>0</v>
      </c>
      <c r="G1319" s="231"/>
      <c r="H1319" s="76">
        <f t="shared" si="43"/>
        <v>0</v>
      </c>
    </row>
    <row r="1320" hidden="1" spans="1:8">
      <c r="A1320" s="222">
        <f t="shared" si="42"/>
        <v>7</v>
      </c>
      <c r="B1320" s="223">
        <v>2320299</v>
      </c>
      <c r="C1320" s="138" t="s">
        <v>1553</v>
      </c>
      <c r="D1320" s="227">
        <f>_xlfn.XLOOKUP(B1320,表3!B:B,表3!D:D,0)</f>
        <v>0</v>
      </c>
      <c r="E1320" s="139">
        <v>0</v>
      </c>
      <c r="F1320" s="139">
        <v>0</v>
      </c>
      <c r="G1320" s="231"/>
      <c r="H1320" s="76">
        <f t="shared" si="43"/>
        <v>0</v>
      </c>
    </row>
    <row r="1321" spans="1:8">
      <c r="A1321" s="222">
        <f t="shared" si="42"/>
        <v>5</v>
      </c>
      <c r="B1321" s="223">
        <v>23203</v>
      </c>
      <c r="C1321" s="140" t="s">
        <v>1554</v>
      </c>
      <c r="D1321" s="227">
        <f>_xlfn.XLOOKUP(B1321,表3!B:B,表3!D:D,0)</f>
        <v>50000</v>
      </c>
      <c r="E1321" s="139">
        <f>SUM(E1322:E1325)</f>
        <v>50400</v>
      </c>
      <c r="F1321" s="139">
        <f>SUM(F1322:F1325)</f>
        <v>19695</v>
      </c>
      <c r="G1321" s="231"/>
      <c r="H1321" s="76">
        <f t="shared" si="43"/>
        <v>1</v>
      </c>
    </row>
    <row r="1322" spans="1:8">
      <c r="A1322" s="222">
        <f t="shared" si="42"/>
        <v>7</v>
      </c>
      <c r="B1322" s="223">
        <v>2320301</v>
      </c>
      <c r="C1322" s="138" t="s">
        <v>1555</v>
      </c>
      <c r="D1322" s="227">
        <f>_xlfn.XLOOKUP(B1322,表3!B:B,表3!D:D,0)</f>
        <v>25000</v>
      </c>
      <c r="E1322" s="139">
        <v>25000</v>
      </c>
      <c r="F1322" s="139">
        <v>19058</v>
      </c>
      <c r="G1322" s="231"/>
      <c r="H1322" s="76">
        <f t="shared" si="43"/>
        <v>1</v>
      </c>
    </row>
    <row r="1323" hidden="1" spans="1:8">
      <c r="A1323" s="222">
        <f t="shared" si="42"/>
        <v>7</v>
      </c>
      <c r="B1323" s="223">
        <v>2320302</v>
      </c>
      <c r="C1323" s="138" t="s">
        <v>1556</v>
      </c>
      <c r="D1323" s="227">
        <f>_xlfn.XLOOKUP(B1323,表3!B:B,表3!D:D,0)</f>
        <v>0</v>
      </c>
      <c r="E1323" s="139">
        <v>0</v>
      </c>
      <c r="F1323" s="139">
        <v>0</v>
      </c>
      <c r="G1323" s="231"/>
      <c r="H1323" s="76">
        <f t="shared" si="43"/>
        <v>0</v>
      </c>
    </row>
    <row r="1324" spans="1:8">
      <c r="A1324" s="222">
        <f t="shared" si="42"/>
        <v>7</v>
      </c>
      <c r="B1324" s="223">
        <v>2320303</v>
      </c>
      <c r="C1324" s="138" t="s">
        <v>1557</v>
      </c>
      <c r="D1324" s="227">
        <f>_xlfn.XLOOKUP(B1324,表3!B:B,表3!D:D,0)</f>
        <v>0</v>
      </c>
      <c r="E1324" s="139">
        <v>400</v>
      </c>
      <c r="F1324" s="139">
        <v>637</v>
      </c>
      <c r="G1324" s="231"/>
      <c r="H1324" s="76">
        <f t="shared" si="43"/>
        <v>1</v>
      </c>
    </row>
    <row r="1325" spans="1:8">
      <c r="A1325" s="222">
        <f t="shared" si="42"/>
        <v>7</v>
      </c>
      <c r="B1325" s="223">
        <v>2320399</v>
      </c>
      <c r="C1325" s="138" t="s">
        <v>576</v>
      </c>
      <c r="D1325" s="227">
        <f>_xlfn.XLOOKUP(B1325,表3!B:B,表3!D:D,0)</f>
        <v>25000</v>
      </c>
      <c r="E1325" s="139">
        <v>25000</v>
      </c>
      <c r="F1325" s="139">
        <v>0</v>
      </c>
      <c r="G1325" s="231"/>
      <c r="H1325" s="76">
        <f t="shared" si="43"/>
        <v>1</v>
      </c>
    </row>
    <row r="1326" hidden="1" spans="1:8">
      <c r="A1326" s="222">
        <f t="shared" si="42"/>
        <v>3</v>
      </c>
      <c r="B1326" s="223">
        <v>233</v>
      </c>
      <c r="C1326" s="140" t="s">
        <v>1558</v>
      </c>
      <c r="D1326" s="227">
        <f>_xlfn.XLOOKUP(B1326,表3!B:B,表3!D:D,0)</f>
        <v>0</v>
      </c>
      <c r="E1326" s="139">
        <f>E1327+E1329+E1331</f>
        <v>0</v>
      </c>
      <c r="F1326" s="139">
        <f>F1327+F1329+F1331</f>
        <v>0</v>
      </c>
      <c r="G1326" s="231"/>
      <c r="H1326" s="76">
        <f t="shared" si="43"/>
        <v>0</v>
      </c>
    </row>
    <row r="1327" hidden="1" spans="1:8">
      <c r="A1327" s="222">
        <f t="shared" si="42"/>
        <v>5</v>
      </c>
      <c r="B1327" s="223">
        <v>23301</v>
      </c>
      <c r="C1327" s="140" t="s">
        <v>1559</v>
      </c>
      <c r="D1327" s="227">
        <f>_xlfn.XLOOKUP(B1327,表3!B:B,表3!D:D,0)</f>
        <v>0</v>
      </c>
      <c r="E1327" s="139">
        <f>E1328</f>
        <v>0</v>
      </c>
      <c r="F1327" s="139">
        <f t="shared" ref="F1327:F1331" si="44">F1328</f>
        <v>0</v>
      </c>
      <c r="G1327" s="231"/>
      <c r="H1327" s="76">
        <f t="shared" si="43"/>
        <v>0</v>
      </c>
    </row>
    <row r="1328" hidden="1" spans="1:8">
      <c r="A1328" s="222">
        <f t="shared" si="42"/>
        <v>7</v>
      </c>
      <c r="B1328" s="223">
        <v>2330101</v>
      </c>
      <c r="C1328" s="138" t="s">
        <v>1560</v>
      </c>
      <c r="D1328" s="227">
        <f>_xlfn.XLOOKUP(B1328,表3!B:B,表3!D:D,0)</f>
        <v>0</v>
      </c>
      <c r="E1328" s="139">
        <v>0</v>
      </c>
      <c r="F1328" s="139">
        <v>0</v>
      </c>
      <c r="G1328" s="231"/>
      <c r="H1328" s="76">
        <f t="shared" si="43"/>
        <v>0</v>
      </c>
    </row>
    <row r="1329" hidden="1" spans="1:8">
      <c r="A1329" s="222">
        <f t="shared" si="42"/>
        <v>5</v>
      </c>
      <c r="B1329" s="223">
        <v>23302</v>
      </c>
      <c r="C1329" s="140" t="s">
        <v>1561</v>
      </c>
      <c r="D1329" s="227">
        <f>_xlfn.XLOOKUP(B1329,表3!B:B,表3!D:D,0)</f>
        <v>0</v>
      </c>
      <c r="E1329" s="139">
        <f>E1330</f>
        <v>0</v>
      </c>
      <c r="F1329" s="139">
        <f t="shared" si="44"/>
        <v>0</v>
      </c>
      <c r="G1329" s="231"/>
      <c r="H1329" s="76">
        <f t="shared" si="43"/>
        <v>0</v>
      </c>
    </row>
    <row r="1330" hidden="1" spans="1:8">
      <c r="A1330" s="222">
        <f t="shared" si="42"/>
        <v>7</v>
      </c>
      <c r="B1330" s="223">
        <v>2330201</v>
      </c>
      <c r="C1330" s="138" t="s">
        <v>1562</v>
      </c>
      <c r="D1330" s="227">
        <f>_xlfn.XLOOKUP(B1330,表3!B:B,表3!D:D,0)</f>
        <v>0</v>
      </c>
      <c r="E1330" s="139">
        <v>0</v>
      </c>
      <c r="F1330" s="139">
        <v>0</v>
      </c>
      <c r="G1330" s="231"/>
      <c r="H1330" s="76">
        <f t="shared" si="43"/>
        <v>0</v>
      </c>
    </row>
    <row r="1331" hidden="1" spans="1:8">
      <c r="A1331" s="222">
        <f t="shared" si="42"/>
        <v>5</v>
      </c>
      <c r="B1331" s="234">
        <v>23303</v>
      </c>
      <c r="C1331" s="235" t="s">
        <v>1563</v>
      </c>
      <c r="D1331" s="227">
        <f>_xlfn.XLOOKUP(B1331,表3!B:B,表3!D:D,0)</f>
        <v>0</v>
      </c>
      <c r="E1331" s="139">
        <f>E1332</f>
        <v>0</v>
      </c>
      <c r="F1331" s="139">
        <f t="shared" si="44"/>
        <v>0</v>
      </c>
      <c r="G1331" s="231"/>
      <c r="H1331" s="76">
        <f t="shared" si="43"/>
        <v>0</v>
      </c>
    </row>
    <row r="1332" hidden="1" spans="1:8">
      <c r="A1332" s="222">
        <f t="shared" si="42"/>
        <v>7</v>
      </c>
      <c r="B1332" s="223">
        <v>2330301</v>
      </c>
      <c r="C1332" s="236" t="s">
        <v>1564</v>
      </c>
      <c r="D1332" s="227">
        <f>_xlfn.XLOOKUP(B1332,表3!B:B,表3!D:D,0)</f>
        <v>0</v>
      </c>
      <c r="E1332" s="237">
        <v>0</v>
      </c>
      <c r="F1332" s="139">
        <v>0</v>
      </c>
      <c r="G1332" s="231"/>
      <c r="H1332" s="76">
        <f t="shared" si="43"/>
        <v>0</v>
      </c>
    </row>
  </sheetData>
  <autoFilter xmlns:etc="http://www.wps.cn/officeDocument/2017/etCustomData" ref="A4:XFC1332" etc:filterBottomFollowUsedRange="0">
    <filterColumn colId="7">
      <customFilters>
        <customFilter operator="equal" val="1"/>
      </customFilters>
    </filterColumn>
    <extLst/>
  </autoFilter>
  <mergeCells count="1">
    <mergeCell ref="A1:G1"/>
  </mergeCells>
  <dataValidations count="1">
    <dataValidation type="decimal" operator="between" allowBlank="1" showInputMessage="1" showErrorMessage="1" sqref="D4:F4 E18:F18 E27:F27 E37:F37 E48:F48 E59:F59 E70:F70 E78:F78 E87:F87 E100:F100 E109:F109 E120:F120 E132:F132 E139:F139 E147:F147 E153:F153 E160:F160 E167:F167 E174:F174 E181:F181 E188:F188 E196:F196 E202:F202 E208:F208 E215:F215 E230:F230 E237:F237 E243:F243 E254:F254 E257:F257 E260:F260 E266:F266 E271:F271 F272 E273:F273 E278:F278 E284:F284 F285 E291:F291 F292 E293:F293 F294 E295:F295 E303:F303 F304 E309:F309 E320:F320 E327:F327 E335:F335 E344:F344 E358:F358 E368:F368 E378:F378 E386:F386 E392:F392 E401:F401 E408:F408 E414:F414 E420:F420 E424:F424 E428:F428 E432:F432 E438:F438 E445:F445 F446 E453:F453 E462:F462 E468:F468 E473:F473 E478:F478 E483:F483 E490:F490 E494:F494 E498:F498 E520:F520 E528:F528 E539:F539 E548:F548 E556:F556 E580:F580 E588:F588 F589 E590:F590 E599:F599 E603:F603 E613:F613 E622:F622 E629:F629 E637:F637 E646:F646 E652:F652 E655:F655 E658:F658 E661:F661 E664:F664 E667:F667 E671:F671 E675:F675 E684:F684 E687:F687 F688 E695:F695 E710:F710 E714:F714 E726:F726 E730:F730 E735:F735 E739:F739 E743:F743 E746:F746 E755:F755 F756 E757:F757 E763:F763 E768:F768 F769 E781:F781 E785:F785 E794:F794 E801:F801 E808:F808 E811:F811 E814:F814 F815 E816:F816 F817 E818:F818 E824:F824 F825 E826:F826 F827 E828:F828 E839:F839 F840 E853:F853 F854 E855:F855 E858:F858 F859 E860:F860 F861 E862:F862 F863 E891:F891 E914:F914 E942:F942 E953:F953 E960:F960 E966:F966 E969:F969 E994:F994 E1004:F1004 E1014:F1014 E1021:F1021 E1035:F1035 E1051:F1051 E1056:F1056 E1067:F1067 E1074:F1074 E1082:F1082 E1099:F1099 E1105:F1105 E1116:F1116 E1126:F1126 E1132:F1132 E1135:F1135 E1176:F1176 E1191:F1191 F1192 E1206:F1206 E1210:F1210 E1233:F1233 E1240:F1240 E1246:F1246 E1271:F1271 E1278:F1278 E1286:F1286 E1299:F1299 E1303:F1303 E1307:F1307 E1309 F1312 F1315 E1316:F1316 E1321:F1321 F1328 E1329:F1329 F1330 E1331:F1331 F1332 F7:F17 F19:F26 F28:F36 F38:F47 F49:F58 F60:F69 F71:F77 F79:F86 F88:F99 F101:F108 F110:F119 F121:F131 F133:F138 F140:F146 F148:F152 F154:F159 F161:F166 F168:F173 F175:F180 F182:F187 F189:F195 F197:F201 F203:F207 F209:F214 F216:F229 F231:F236 F238:F242 F244:F245 F248:F253 F255:F256 F258:F259 F261:F265 F267:F270 F274:F277 F279:F283 F288:F290 F296:F302 F307:F308 F310:F319 F321:F326 F328:F334 F336:F343 F345:F357 F359:F367 F369:F377 F379:F385 F387:F391 F393:F394 F397:F400 F402:F407 F409:F413 F415:F419 F421:F423 F425:F427 F429:F431 F433:F437 F439:F444 F449:F452 F454:F461 F463:F467 F469:F472 F474:F477 F479:F482 F484:F489 F491:F493 F495:F497 F499:F502 F505:F519 F521:F527 F529:F538 F540:F547 F549:F555 F557:F559 F562:F579 F581:F587 F591:F598 F600:F602 F604:F612 F614:F621 F623:F628 F630:F636 F638:F645 F647:F651 F653:F654 F656:F657 F659:F660 F662:F663 F665:F666 F668:F670 F672:F674 F676:F683 F685:F686 F691:F694 F696:F709 F711:F713 F715:F725 F727:F729 F731:F734 F736:F738 F740:F742 F744:F745 F747:F754 F758:F762 F764:F767 F772:F780 F782:F784 F786:F793 F795:F800 F802:F807 F809:F810 F812:F813 F819:F823 F829:F838 F843:F852 F856:F857 F866:F890 F892:F913 F915:F941 F943:F952 F954:F959 F961:F965 F967:F968 F970:F971 F974:F993 F995:F1003 F1005:F1013 F1015:F1020 F1022:F1023 F1026:F1034 F1036:F1050 F1052:F1055 F1057:F1066 F1068:F1073 F1075:F1081 F1083:F1087 F1090:F1098 F1100:F1104 F1106:F1107 F1110:F1115 F1117:F1125 F1127:F1131 F1133:F1134 F1136:F1137 F1150:F1175 F1177:F1190 F1195:F1205 F1207:F1209 F1211:F1213 F1216:F1232 F1234:F1239 F1241:F1245 F1247:F1258 F1261:F1270 F1272:F1277 F1279:F1285 F1287:F1298 F1300:F1302 F1304:F1306 F1308:F1309 F1317:F1320 F1322:F1325 E5:F6 E305:F306 E395:F396 E447:F448 E503:F504 E689:F690 E841:F842 E1193:F1194 E1259:F1260 E1313:F1314 E246:F247 E286:F287 E560:F561 E770:F771 E864:F865 E972:F973 E1024:F1025 E1088:F1089 E1108:F1109 E1214:F1215 E1310:F1311 E1326:F1327 E1138:F1149">
      <formula1>-99999999999999</formula1>
      <formula2>99999999999999</formula2>
    </dataValidation>
  </dataValidations>
  <pageMargins left="0.751388888888889" right="0.751388888888889" top="0.747916666666667" bottom="0.511805555555556" header="0.5" footer="0.5"/>
  <pageSetup paperSize="9" scale="98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1332"/>
  <sheetViews>
    <sheetView view="pageBreakPreview" zoomScaleNormal="100" topLeftCell="B80" workbookViewId="0">
      <selection activeCell="A1" sqref="$A1:$XFD1"/>
    </sheetView>
  </sheetViews>
  <sheetFormatPr defaultColWidth="9" defaultRowHeight="15.6" outlineLevelCol="7"/>
  <cols>
    <col min="1" max="1" width="5.375" hidden="1" customWidth="1"/>
    <col min="2" max="2" width="9" style="76" customWidth="1"/>
    <col min="3" max="3" width="46" style="76" customWidth="1"/>
    <col min="4" max="5" width="17.25" style="76" customWidth="1"/>
    <col min="6" max="6" width="17.125" style="77" customWidth="1"/>
    <col min="7" max="7" width="17.25" style="76" customWidth="1"/>
    <col min="8" max="8" width="9" style="76" hidden="1" customWidth="1"/>
    <col min="9" max="9" width="10.375" style="76"/>
    <col min="10" max="16383" width="9" style="76"/>
  </cols>
  <sheetData>
    <row r="1" s="76" customFormat="1" ht="27" customHeight="1" spans="1:8">
      <c r="A1" s="213" t="s">
        <v>1565</v>
      </c>
      <c r="B1" s="214"/>
      <c r="C1" s="214"/>
      <c r="D1" s="214"/>
      <c r="E1" s="214"/>
      <c r="F1" s="215"/>
      <c r="G1" s="214"/>
    </row>
    <row r="2" s="76" customFormat="1" spans="1:8">
      <c r="A2"/>
      <c r="F2" s="77"/>
      <c r="G2" s="216" t="s">
        <v>136</v>
      </c>
    </row>
    <row r="3" s="76" customFormat="1" ht="20" customHeight="1" spans="1:8">
      <c r="A3" s="217"/>
      <c r="B3" s="218" t="s">
        <v>137</v>
      </c>
      <c r="C3" s="136" t="s">
        <v>138</v>
      </c>
      <c r="D3" s="219" t="s">
        <v>36</v>
      </c>
      <c r="E3" s="220" t="s">
        <v>139</v>
      </c>
      <c r="F3" s="136" t="s">
        <v>38</v>
      </c>
      <c r="G3" s="221" t="s">
        <v>141</v>
      </c>
    </row>
    <row r="4" s="76" customFormat="1" spans="1:8">
      <c r="A4" s="222">
        <f t="shared" ref="A4:A67" si="0">LEN(B4)</f>
        <v>0</v>
      </c>
      <c r="B4" s="223"/>
      <c r="C4" s="136" t="s">
        <v>142</v>
      </c>
      <c r="D4" s="224">
        <f>SUM(D5,D246,D286,D305,D395,D447,D503,D560,D689,D770,D841,D864,D972,D1024,D1088,D1108,D1138,D1148,D1193,D1214,D1259,D1309,D1310,D1313,D1326)</f>
        <v>665450.587</v>
      </c>
      <c r="E4" s="225">
        <f>SUM(E5,E246,E286,E305,E395,E447,E503,E560,E689,E770,E841,E864,E972,E1024,E1088,E1108,E1138,E1148,E1193,E1214,E1259,E1309,E1310,E1313,E1326)</f>
        <v>682950.587</v>
      </c>
      <c r="F4" s="225">
        <f>SUM(F5,F246,F286,F305,F395,F447,F503,F560,F689,F770,F841,F864,F972,F1024,F1088,F1108,F1138,F1148,F1193,F1214,F1259,F1310,F1313,F1326)</f>
        <v>634394</v>
      </c>
      <c r="G4" s="226"/>
    </row>
    <row r="5" s="76" customFormat="1" spans="1:8">
      <c r="A5" s="222">
        <f t="shared" si="0"/>
        <v>3</v>
      </c>
      <c r="B5" s="223">
        <v>201</v>
      </c>
      <c r="C5" s="140" t="s">
        <v>143</v>
      </c>
      <c r="D5" s="227">
        <f>_xlfn.XLOOKUP(B5,表3!B:B,表3!D:D,0)</f>
        <v>66138.91</v>
      </c>
      <c r="E5" s="139">
        <f>E6+E18+E27+E37+E48+E59+E70+E78+E87+E100+E109+E120+E132+E139+E147+E153+E160+E167+E174+E181+E188+E196+E202+E208+E215+E230+E237+E243</f>
        <v>66138.91</v>
      </c>
      <c r="F5" s="139">
        <f>F6+F18+F27+F37+F48+F59+F70+F78+F87+F100+F109+F120+F132+F139+F147+F153+F160+F167+F174+F181+F188+F196+F202+F208+F215+F230+F237+F243</f>
        <v>58925</v>
      </c>
      <c r="G5" s="226"/>
      <c r="H5" s="76">
        <f t="shared" ref="H5:H68" si="1">IF(AND(D5=0,E5=0,F5=0),0,1)</f>
        <v>1</v>
      </c>
    </row>
    <row r="6" s="76" customFormat="1" spans="1:8">
      <c r="A6" s="222">
        <f t="shared" si="0"/>
        <v>5</v>
      </c>
      <c r="B6" s="223">
        <v>20101</v>
      </c>
      <c r="C6" s="140" t="s">
        <v>578</v>
      </c>
      <c r="D6" s="227">
        <f>_xlfn.XLOOKUP(B6,表3!B:B,表3!D:D,0)</f>
        <v>1008.68</v>
      </c>
      <c r="E6" s="139">
        <f>SUM(E7:E17)</f>
        <v>1008.68</v>
      </c>
      <c r="F6" s="139">
        <f>SUM(F7:F17)</f>
        <v>1182</v>
      </c>
      <c r="G6" s="226"/>
      <c r="H6" s="76">
        <f t="shared" si="1"/>
        <v>1</v>
      </c>
    </row>
    <row r="7" s="76" customFormat="1" spans="1:8">
      <c r="A7" s="222">
        <f t="shared" si="0"/>
        <v>7</v>
      </c>
      <c r="B7" s="223">
        <v>2010101</v>
      </c>
      <c r="C7" s="138" t="s">
        <v>579</v>
      </c>
      <c r="D7" s="227">
        <f>_xlfn.XLOOKUP(B7,表3!B:B,表3!D:D,0)</f>
        <v>699.4</v>
      </c>
      <c r="E7" s="139">
        <v>699.4</v>
      </c>
      <c r="F7" s="139">
        <v>896</v>
      </c>
      <c r="G7" s="226"/>
      <c r="H7" s="76">
        <f t="shared" si="1"/>
        <v>1</v>
      </c>
    </row>
    <row r="8" s="76" customFormat="1" spans="1:8">
      <c r="A8" s="222">
        <f t="shared" si="0"/>
        <v>7</v>
      </c>
      <c r="B8" s="223">
        <v>2010102</v>
      </c>
      <c r="C8" s="138" t="s">
        <v>339</v>
      </c>
      <c r="D8" s="227">
        <f>_xlfn.XLOOKUP(B8,表3!B:B,表3!D:D,0)</f>
        <v>75.2</v>
      </c>
      <c r="E8" s="139">
        <v>75.2</v>
      </c>
      <c r="F8" s="139">
        <v>75</v>
      </c>
      <c r="G8" s="226"/>
      <c r="H8" s="76">
        <f t="shared" si="1"/>
        <v>1</v>
      </c>
    </row>
    <row r="9" s="76" customFormat="1" spans="1:8">
      <c r="A9" s="222">
        <f t="shared" si="0"/>
        <v>7</v>
      </c>
      <c r="B9" s="223">
        <v>2010103</v>
      </c>
      <c r="C9" s="138" t="s">
        <v>580</v>
      </c>
      <c r="D9" s="227">
        <f>_xlfn.XLOOKUP(B9,表3!B:B,表3!D:D,0)</f>
        <v>0</v>
      </c>
      <c r="E9" s="139">
        <v>0</v>
      </c>
      <c r="F9" s="139">
        <v>6</v>
      </c>
      <c r="G9" s="226"/>
      <c r="H9" s="76">
        <f t="shared" si="1"/>
        <v>1</v>
      </c>
    </row>
    <row r="10" s="76" customFormat="1" spans="1:8">
      <c r="A10" s="222">
        <f t="shared" si="0"/>
        <v>7</v>
      </c>
      <c r="B10" s="223">
        <v>2010104</v>
      </c>
      <c r="C10" s="138" t="s">
        <v>581</v>
      </c>
      <c r="D10" s="227">
        <f>_xlfn.XLOOKUP(B10,表3!B:B,表3!D:D,0)</f>
        <v>100</v>
      </c>
      <c r="E10" s="139">
        <v>100</v>
      </c>
      <c r="F10" s="139">
        <v>81</v>
      </c>
      <c r="G10" s="226"/>
      <c r="H10" s="76">
        <f t="shared" si="1"/>
        <v>1</v>
      </c>
    </row>
    <row r="11" s="76" customFormat="1" hidden="1" spans="1:8">
      <c r="A11" s="222">
        <f t="shared" si="0"/>
        <v>7</v>
      </c>
      <c r="B11" s="223">
        <v>2010105</v>
      </c>
      <c r="C11" s="138" t="s">
        <v>582</v>
      </c>
      <c r="D11" s="227">
        <f>_xlfn.XLOOKUP(B11,表3!B:B,表3!D:D,0)</f>
        <v>0</v>
      </c>
      <c r="E11" s="139">
        <v>0</v>
      </c>
      <c r="F11" s="139">
        <v>0</v>
      </c>
      <c r="G11" s="226"/>
      <c r="H11" s="76">
        <f t="shared" si="1"/>
        <v>0</v>
      </c>
    </row>
    <row r="12" s="76" customFormat="1" hidden="1" spans="1:8">
      <c r="A12" s="222">
        <f t="shared" si="0"/>
        <v>7</v>
      </c>
      <c r="B12" s="223">
        <v>2010106</v>
      </c>
      <c r="C12" s="138" t="s">
        <v>583</v>
      </c>
      <c r="D12" s="227">
        <f>_xlfn.XLOOKUP(B12,表3!B:B,表3!D:D,0)</f>
        <v>0</v>
      </c>
      <c r="E12" s="139">
        <v>0</v>
      </c>
      <c r="F12" s="139">
        <v>0</v>
      </c>
      <c r="G12" s="226"/>
      <c r="H12" s="76">
        <f t="shared" si="1"/>
        <v>0</v>
      </c>
    </row>
    <row r="13" s="76" customFormat="1" spans="1:8">
      <c r="A13" s="222">
        <f t="shared" si="0"/>
        <v>7</v>
      </c>
      <c r="B13" s="223">
        <v>2010107</v>
      </c>
      <c r="C13" s="138" t="s">
        <v>584</v>
      </c>
      <c r="D13" s="227">
        <f>_xlfn.XLOOKUP(B13,表3!B:B,表3!D:D,0)</f>
        <v>134.08</v>
      </c>
      <c r="E13" s="139">
        <v>134.08</v>
      </c>
      <c r="F13" s="139">
        <v>116</v>
      </c>
      <c r="G13" s="226"/>
      <c r="H13" s="76">
        <f t="shared" si="1"/>
        <v>1</v>
      </c>
    </row>
    <row r="14" s="76" customFormat="1" hidden="1" spans="1:8">
      <c r="A14" s="222">
        <f t="shared" si="0"/>
        <v>7</v>
      </c>
      <c r="B14" s="223">
        <v>2010108</v>
      </c>
      <c r="C14" s="138" t="s">
        <v>585</v>
      </c>
      <c r="D14" s="227">
        <f>_xlfn.XLOOKUP(B14,表3!B:B,表3!D:D,0)</f>
        <v>0</v>
      </c>
      <c r="E14" s="139">
        <v>0</v>
      </c>
      <c r="F14" s="139">
        <v>0</v>
      </c>
      <c r="G14" s="226"/>
      <c r="H14" s="76">
        <f t="shared" si="1"/>
        <v>0</v>
      </c>
    </row>
    <row r="15" s="76" customFormat="1" hidden="1" spans="1:8">
      <c r="A15" s="222">
        <f t="shared" si="0"/>
        <v>7</v>
      </c>
      <c r="B15" s="223">
        <v>2010109</v>
      </c>
      <c r="C15" s="138" t="s">
        <v>586</v>
      </c>
      <c r="D15" s="227">
        <f>_xlfn.XLOOKUP(B15,表3!B:B,表3!D:D,0)</f>
        <v>0</v>
      </c>
      <c r="E15" s="139">
        <v>0</v>
      </c>
      <c r="F15" s="139">
        <v>0</v>
      </c>
      <c r="G15" s="226"/>
      <c r="H15" s="76">
        <f t="shared" si="1"/>
        <v>0</v>
      </c>
    </row>
    <row r="16" s="76" customFormat="1" hidden="1" spans="1:8">
      <c r="A16" s="222">
        <f t="shared" si="0"/>
        <v>7</v>
      </c>
      <c r="B16" s="223">
        <v>2010150</v>
      </c>
      <c r="C16" s="138" t="s">
        <v>587</v>
      </c>
      <c r="D16" s="227">
        <f>_xlfn.XLOOKUP(B16,表3!B:B,表3!D:D,0)</f>
        <v>0</v>
      </c>
      <c r="E16" s="139">
        <v>0</v>
      </c>
      <c r="F16" s="139">
        <v>0</v>
      </c>
      <c r="G16" s="226"/>
      <c r="H16" s="76">
        <f t="shared" si="1"/>
        <v>0</v>
      </c>
    </row>
    <row r="17" s="76" customFormat="1" spans="1:8">
      <c r="A17" s="222">
        <f t="shared" si="0"/>
        <v>7</v>
      </c>
      <c r="B17" s="223">
        <v>2010199</v>
      </c>
      <c r="C17" s="138" t="s">
        <v>588</v>
      </c>
      <c r="D17" s="227">
        <f>_xlfn.XLOOKUP(B17,表3!B:B,表3!D:D,0)</f>
        <v>0</v>
      </c>
      <c r="E17" s="139">
        <v>0</v>
      </c>
      <c r="F17" s="139">
        <v>8</v>
      </c>
      <c r="G17" s="226"/>
      <c r="H17" s="76">
        <f t="shared" si="1"/>
        <v>1</v>
      </c>
    </row>
    <row r="18" s="76" customFormat="1" spans="1:8">
      <c r="A18" s="222">
        <f t="shared" si="0"/>
        <v>5</v>
      </c>
      <c r="B18" s="223">
        <v>20102</v>
      </c>
      <c r="C18" s="140" t="s">
        <v>589</v>
      </c>
      <c r="D18" s="227">
        <f>_xlfn.XLOOKUP(B18,表3!B:B,表3!D:D,0)</f>
        <v>781.57</v>
      </c>
      <c r="E18" s="139">
        <f>SUM(E19:E26)</f>
        <v>781.57</v>
      </c>
      <c r="F18" s="139">
        <f>SUM(F19:F26)</f>
        <v>674</v>
      </c>
      <c r="G18" s="226"/>
      <c r="H18" s="76">
        <f t="shared" si="1"/>
        <v>1</v>
      </c>
    </row>
    <row r="19" s="76" customFormat="1" spans="1:8">
      <c r="A19" s="222">
        <f t="shared" si="0"/>
        <v>7</v>
      </c>
      <c r="B19" s="223">
        <v>2010201</v>
      </c>
      <c r="C19" s="138" t="s">
        <v>579</v>
      </c>
      <c r="D19" s="227">
        <f>_xlfn.XLOOKUP(B19,表3!B:B,表3!D:D,0)</f>
        <v>558.07</v>
      </c>
      <c r="E19" s="139">
        <v>558.07</v>
      </c>
      <c r="F19" s="139">
        <v>498</v>
      </c>
      <c r="G19" s="226"/>
      <c r="H19" s="76">
        <f t="shared" si="1"/>
        <v>1</v>
      </c>
    </row>
    <row r="20" s="76" customFormat="1" spans="1:8">
      <c r="A20" s="222">
        <f t="shared" si="0"/>
        <v>7</v>
      </c>
      <c r="B20" s="223">
        <v>2010202</v>
      </c>
      <c r="C20" s="138" t="s">
        <v>339</v>
      </c>
      <c r="D20" s="227">
        <f>_xlfn.XLOOKUP(B20,表3!B:B,表3!D:D,0)</f>
        <v>57.2</v>
      </c>
      <c r="E20" s="139">
        <v>57.2</v>
      </c>
      <c r="F20" s="139">
        <v>160</v>
      </c>
      <c r="G20" s="226"/>
      <c r="H20" s="76">
        <f t="shared" si="1"/>
        <v>1</v>
      </c>
    </row>
    <row r="21" s="76" customFormat="1" hidden="1" spans="1:8">
      <c r="A21" s="222">
        <f t="shared" si="0"/>
        <v>7</v>
      </c>
      <c r="B21" s="223">
        <v>2010203</v>
      </c>
      <c r="C21" s="138" t="s">
        <v>580</v>
      </c>
      <c r="D21" s="227">
        <f>_xlfn.XLOOKUP(B21,表3!B:B,表3!D:D,0)</f>
        <v>0</v>
      </c>
      <c r="E21" s="139">
        <v>0</v>
      </c>
      <c r="F21" s="139">
        <v>0</v>
      </c>
      <c r="G21" s="226"/>
      <c r="H21" s="76">
        <f t="shared" si="1"/>
        <v>0</v>
      </c>
    </row>
    <row r="22" s="76" customFormat="1" spans="1:8">
      <c r="A22" s="222">
        <f t="shared" si="0"/>
        <v>7</v>
      </c>
      <c r="B22" s="223">
        <v>2010204</v>
      </c>
      <c r="C22" s="138" t="s">
        <v>590</v>
      </c>
      <c r="D22" s="227">
        <f>_xlfn.XLOOKUP(B22,表3!B:B,表3!D:D,0)</f>
        <v>80</v>
      </c>
      <c r="E22" s="139">
        <v>80</v>
      </c>
      <c r="F22" s="139">
        <v>11</v>
      </c>
      <c r="G22" s="226"/>
      <c r="H22" s="76">
        <f t="shared" si="1"/>
        <v>1</v>
      </c>
    </row>
    <row r="23" s="76" customFormat="1" hidden="1" spans="1:8">
      <c r="A23" s="222">
        <f t="shared" si="0"/>
        <v>7</v>
      </c>
      <c r="B23" s="223">
        <v>2010205</v>
      </c>
      <c r="C23" s="138" t="s">
        <v>591</v>
      </c>
      <c r="D23" s="227">
        <f>_xlfn.XLOOKUP(B23,表3!B:B,表3!D:D,0)</f>
        <v>0</v>
      </c>
      <c r="E23" s="139">
        <v>0</v>
      </c>
      <c r="F23" s="139">
        <v>0</v>
      </c>
      <c r="G23" s="226"/>
      <c r="H23" s="76">
        <f t="shared" si="1"/>
        <v>0</v>
      </c>
    </row>
    <row r="24" s="76" customFormat="1" spans="1:8">
      <c r="A24" s="222">
        <f t="shared" si="0"/>
        <v>7</v>
      </c>
      <c r="B24" s="223">
        <v>2010206</v>
      </c>
      <c r="C24" s="138" t="s">
        <v>592</v>
      </c>
      <c r="D24" s="227">
        <f>_xlfn.XLOOKUP(B24,表3!B:B,表3!D:D,0)</f>
        <v>86.3</v>
      </c>
      <c r="E24" s="139">
        <v>86.3</v>
      </c>
      <c r="F24" s="139">
        <v>0</v>
      </c>
      <c r="G24" s="226"/>
      <c r="H24" s="76">
        <f t="shared" si="1"/>
        <v>1</v>
      </c>
    </row>
    <row r="25" s="76" customFormat="1" hidden="1" spans="1:8">
      <c r="A25" s="222">
        <f t="shared" si="0"/>
        <v>7</v>
      </c>
      <c r="B25" s="223">
        <v>2010250</v>
      </c>
      <c r="C25" s="138" t="s">
        <v>587</v>
      </c>
      <c r="D25" s="227">
        <f>_xlfn.XLOOKUP(B25,表3!B:B,表3!D:D,0)</f>
        <v>0</v>
      </c>
      <c r="E25" s="139">
        <v>0</v>
      </c>
      <c r="F25" s="139">
        <v>0</v>
      </c>
      <c r="G25" s="226"/>
      <c r="H25" s="76">
        <f t="shared" si="1"/>
        <v>0</v>
      </c>
    </row>
    <row r="26" s="76" customFormat="1" spans="1:8">
      <c r="A26" s="222">
        <f t="shared" si="0"/>
        <v>7</v>
      </c>
      <c r="B26" s="223">
        <v>2010299</v>
      </c>
      <c r="C26" s="138" t="s">
        <v>593</v>
      </c>
      <c r="D26" s="227">
        <f>_xlfn.XLOOKUP(B26,表3!B:B,表3!D:D,0)</f>
        <v>0</v>
      </c>
      <c r="E26" s="139">
        <v>0</v>
      </c>
      <c r="F26" s="139">
        <v>5</v>
      </c>
      <c r="G26" s="226"/>
      <c r="H26" s="76">
        <f t="shared" si="1"/>
        <v>1</v>
      </c>
    </row>
    <row r="27" s="76" customFormat="1" spans="1:8">
      <c r="A27" s="222">
        <f t="shared" si="0"/>
        <v>5</v>
      </c>
      <c r="B27" s="223">
        <v>20103</v>
      </c>
      <c r="C27" s="140" t="s">
        <v>594</v>
      </c>
      <c r="D27" s="227">
        <f>_xlfn.XLOOKUP(B27,表3!B:B,表3!D:D,0)-598</f>
        <v>37513.56</v>
      </c>
      <c r="E27" s="139">
        <f>SUM(E28:E36)</f>
        <v>37513.56</v>
      </c>
      <c r="F27" s="139">
        <f>SUM(F28:F36)</f>
        <v>32380</v>
      </c>
      <c r="G27" s="226"/>
      <c r="H27" s="76">
        <f t="shared" si="1"/>
        <v>1</v>
      </c>
    </row>
    <row r="28" s="76" customFormat="1" spans="1:8">
      <c r="A28" s="222">
        <f t="shared" si="0"/>
        <v>7</v>
      </c>
      <c r="B28" s="223">
        <v>2010301</v>
      </c>
      <c r="C28" s="138" t="s">
        <v>579</v>
      </c>
      <c r="D28" s="227">
        <f>_xlfn.XLOOKUP(B28,表3!B:B,表3!D:D,0)</f>
        <v>33091.32</v>
      </c>
      <c r="E28" s="139">
        <v>33091.32</v>
      </c>
      <c r="F28" s="139">
        <v>27735</v>
      </c>
      <c r="G28" s="226"/>
      <c r="H28" s="76">
        <f t="shared" si="1"/>
        <v>1</v>
      </c>
    </row>
    <row r="29" s="76" customFormat="1" spans="1:8">
      <c r="A29" s="222">
        <f t="shared" si="0"/>
        <v>7</v>
      </c>
      <c r="B29" s="223">
        <v>2010302</v>
      </c>
      <c r="C29" s="138" t="s">
        <v>339</v>
      </c>
      <c r="D29" s="227">
        <f>_xlfn.XLOOKUP(B29,表3!B:B,表3!D:D,0)</f>
        <v>3113.07</v>
      </c>
      <c r="E29" s="139">
        <v>3113.07</v>
      </c>
      <c r="F29" s="139">
        <v>2621</v>
      </c>
      <c r="G29" s="226"/>
      <c r="H29" s="76">
        <f t="shared" si="1"/>
        <v>1</v>
      </c>
    </row>
    <row r="30" s="76" customFormat="1" spans="1:8">
      <c r="A30" s="222">
        <f t="shared" si="0"/>
        <v>7</v>
      </c>
      <c r="B30" s="223">
        <v>2010303</v>
      </c>
      <c r="C30" s="138" t="s">
        <v>580</v>
      </c>
      <c r="D30" s="227">
        <f>_xlfn.XLOOKUP(B30,表3!B:B,表3!D:D,0)</f>
        <v>968.4</v>
      </c>
      <c r="E30" s="139">
        <v>968.4</v>
      </c>
      <c r="F30" s="139">
        <v>1154</v>
      </c>
      <c r="G30" s="226"/>
      <c r="H30" s="76">
        <f t="shared" si="1"/>
        <v>1</v>
      </c>
    </row>
    <row r="31" s="76" customFormat="1" hidden="1" spans="1:8">
      <c r="A31" s="222">
        <f t="shared" si="0"/>
        <v>7</v>
      </c>
      <c r="B31" s="223">
        <v>2010304</v>
      </c>
      <c r="C31" s="138" t="s">
        <v>595</v>
      </c>
      <c r="D31" s="227">
        <f>_xlfn.XLOOKUP(B31,表3!B:B,表3!D:D,0)</f>
        <v>0</v>
      </c>
      <c r="E31" s="139">
        <v>0</v>
      </c>
      <c r="F31" s="139">
        <v>0</v>
      </c>
      <c r="G31" s="226"/>
      <c r="H31" s="76">
        <f t="shared" si="1"/>
        <v>0</v>
      </c>
    </row>
    <row r="32" s="76" customFormat="1" spans="1:8">
      <c r="A32" s="222">
        <f t="shared" si="0"/>
        <v>7</v>
      </c>
      <c r="B32" s="223">
        <v>2010305</v>
      </c>
      <c r="C32" s="138" t="s">
        <v>596</v>
      </c>
      <c r="D32" s="227">
        <f>_xlfn.XLOOKUP(B32,表3!B:B,表3!D:D,0)</f>
        <v>0</v>
      </c>
      <c r="E32" s="139">
        <v>0</v>
      </c>
      <c r="F32" s="139">
        <v>2</v>
      </c>
      <c r="G32" s="226"/>
      <c r="H32" s="76">
        <f t="shared" si="1"/>
        <v>1</v>
      </c>
    </row>
    <row r="33" s="76" customFormat="1" spans="1:8">
      <c r="A33" s="222">
        <f t="shared" si="0"/>
        <v>7</v>
      </c>
      <c r="B33" s="223">
        <v>2010306</v>
      </c>
      <c r="C33" s="138" t="s">
        <v>597</v>
      </c>
      <c r="D33" s="227">
        <f>_xlfn.XLOOKUP(B33,表3!B:B,表3!D:D,0)</f>
        <v>340.77</v>
      </c>
      <c r="E33" s="139">
        <v>340.77</v>
      </c>
      <c r="F33" s="139">
        <v>601</v>
      </c>
      <c r="G33" s="226"/>
      <c r="H33" s="76">
        <f t="shared" si="1"/>
        <v>1</v>
      </c>
    </row>
    <row r="34" s="76" customFormat="1" hidden="1" spans="1:8">
      <c r="A34" s="222">
        <f t="shared" si="0"/>
        <v>7</v>
      </c>
      <c r="B34" s="223">
        <v>2010309</v>
      </c>
      <c r="C34" s="138" t="s">
        <v>598</v>
      </c>
      <c r="D34" s="227">
        <f>_xlfn.XLOOKUP(B34,表3!B:B,表3!D:D,0)</f>
        <v>0</v>
      </c>
      <c r="E34" s="139">
        <v>0</v>
      </c>
      <c r="F34" s="139">
        <v>0</v>
      </c>
      <c r="G34" s="226"/>
      <c r="H34" s="76">
        <f t="shared" si="1"/>
        <v>0</v>
      </c>
    </row>
    <row r="35" s="76" customFormat="1" hidden="1" spans="1:8">
      <c r="A35" s="222">
        <f t="shared" si="0"/>
        <v>7</v>
      </c>
      <c r="B35" s="223">
        <v>2010350</v>
      </c>
      <c r="C35" s="138" t="s">
        <v>587</v>
      </c>
      <c r="D35" s="227">
        <f>_xlfn.XLOOKUP(B35,表3!B:B,表3!D:D,0)</f>
        <v>0</v>
      </c>
      <c r="E35" s="139">
        <v>0</v>
      </c>
      <c r="F35" s="139">
        <v>0</v>
      </c>
      <c r="G35" s="226"/>
      <c r="H35" s="76">
        <f t="shared" si="1"/>
        <v>0</v>
      </c>
    </row>
    <row r="36" s="76" customFormat="1" spans="1:8">
      <c r="A36" s="222">
        <f t="shared" si="0"/>
        <v>7</v>
      </c>
      <c r="B36" s="223">
        <v>2010399</v>
      </c>
      <c r="C36" s="138" t="s">
        <v>599</v>
      </c>
      <c r="D36" s="227">
        <f>_xlfn.XLOOKUP(B36,表3!B:B,表3!D:D,0)</f>
        <v>0</v>
      </c>
      <c r="E36" s="139">
        <v>0</v>
      </c>
      <c r="F36" s="139">
        <v>267</v>
      </c>
      <c r="G36" s="226"/>
      <c r="H36" s="76">
        <f t="shared" si="1"/>
        <v>1</v>
      </c>
    </row>
    <row r="37" s="76" customFormat="1" spans="1:8">
      <c r="A37" s="222">
        <f t="shared" si="0"/>
        <v>5</v>
      </c>
      <c r="B37" s="223">
        <v>20104</v>
      </c>
      <c r="C37" s="140" t="s">
        <v>600</v>
      </c>
      <c r="D37" s="227">
        <f>_xlfn.XLOOKUP(B37,表3!B:B,表3!D:D,0)</f>
        <v>2967.7</v>
      </c>
      <c r="E37" s="139">
        <f>SUM(E38:E47)</f>
        <v>2967.7</v>
      </c>
      <c r="F37" s="139">
        <f>SUM(F38:F47)</f>
        <v>2151</v>
      </c>
      <c r="G37" s="226"/>
      <c r="H37" s="76">
        <f t="shared" si="1"/>
        <v>1</v>
      </c>
    </row>
    <row r="38" s="76" customFormat="1" spans="1:8">
      <c r="A38" s="222">
        <f t="shared" si="0"/>
        <v>7</v>
      </c>
      <c r="B38" s="223">
        <v>2010401</v>
      </c>
      <c r="C38" s="138" t="s">
        <v>579</v>
      </c>
      <c r="D38" s="227">
        <f>_xlfn.XLOOKUP(B38,表3!B:B,表3!D:D,0)</f>
        <v>946.5</v>
      </c>
      <c r="E38" s="139">
        <v>946.5</v>
      </c>
      <c r="F38" s="139">
        <v>928</v>
      </c>
      <c r="G38" s="226"/>
      <c r="H38" s="76">
        <f t="shared" si="1"/>
        <v>1</v>
      </c>
    </row>
    <row r="39" s="76" customFormat="1" spans="1:8">
      <c r="A39" s="222">
        <f t="shared" si="0"/>
        <v>7</v>
      </c>
      <c r="B39" s="223">
        <v>2010402</v>
      </c>
      <c r="C39" s="138" t="s">
        <v>339</v>
      </c>
      <c r="D39" s="227">
        <f>_xlfn.XLOOKUP(B39,表3!B:B,表3!D:D,0)</f>
        <v>121.2</v>
      </c>
      <c r="E39" s="139">
        <v>121.2</v>
      </c>
      <c r="F39" s="139">
        <v>1079</v>
      </c>
      <c r="G39" s="226"/>
      <c r="H39" s="76">
        <f t="shared" si="1"/>
        <v>1</v>
      </c>
    </row>
    <row r="40" s="76" customFormat="1" hidden="1" spans="1:8">
      <c r="A40" s="222">
        <f t="shared" si="0"/>
        <v>7</v>
      </c>
      <c r="B40" s="223">
        <v>2010403</v>
      </c>
      <c r="C40" s="138" t="s">
        <v>580</v>
      </c>
      <c r="D40" s="227">
        <f>_xlfn.XLOOKUP(B40,表3!B:B,表3!D:D,0)</f>
        <v>0</v>
      </c>
      <c r="E40" s="139">
        <v>0</v>
      </c>
      <c r="F40" s="139">
        <v>0</v>
      </c>
      <c r="G40" s="226"/>
      <c r="H40" s="76">
        <f t="shared" si="1"/>
        <v>0</v>
      </c>
    </row>
    <row r="41" s="76" customFormat="1" hidden="1" spans="1:8">
      <c r="A41" s="222">
        <f t="shared" si="0"/>
        <v>7</v>
      </c>
      <c r="B41" s="223">
        <v>2010404</v>
      </c>
      <c r="C41" s="138" t="s">
        <v>601</v>
      </c>
      <c r="D41" s="227">
        <f>_xlfn.XLOOKUP(B41,表3!B:B,表3!D:D,0)</f>
        <v>0</v>
      </c>
      <c r="E41" s="139">
        <v>0</v>
      </c>
      <c r="F41" s="139">
        <v>0</v>
      </c>
      <c r="G41" s="226"/>
      <c r="H41" s="76">
        <f t="shared" si="1"/>
        <v>0</v>
      </c>
    </row>
    <row r="42" s="76" customFormat="1" hidden="1" spans="1:8">
      <c r="A42" s="222">
        <f t="shared" si="0"/>
        <v>7</v>
      </c>
      <c r="B42" s="223">
        <v>2010405</v>
      </c>
      <c r="C42" s="138" t="s">
        <v>602</v>
      </c>
      <c r="D42" s="227">
        <f>_xlfn.XLOOKUP(B42,表3!B:B,表3!D:D,0)</f>
        <v>0</v>
      </c>
      <c r="E42" s="139">
        <v>0</v>
      </c>
      <c r="F42" s="139">
        <v>0</v>
      </c>
      <c r="G42" s="226"/>
      <c r="H42" s="76">
        <f t="shared" si="1"/>
        <v>0</v>
      </c>
    </row>
    <row r="43" s="76" customFormat="1" hidden="1" spans="1:8">
      <c r="A43" s="222">
        <f t="shared" si="0"/>
        <v>7</v>
      </c>
      <c r="B43" s="223">
        <v>2010406</v>
      </c>
      <c r="C43" s="138" t="s">
        <v>603</v>
      </c>
      <c r="D43" s="227">
        <f>_xlfn.XLOOKUP(B43,表3!B:B,表3!D:D,0)</f>
        <v>0</v>
      </c>
      <c r="E43" s="139">
        <v>0</v>
      </c>
      <c r="F43" s="139">
        <v>0</v>
      </c>
      <c r="G43" s="226"/>
      <c r="H43" s="76">
        <f t="shared" si="1"/>
        <v>0</v>
      </c>
    </row>
    <row r="44" s="76" customFormat="1" hidden="1" spans="1:8">
      <c r="A44" s="222">
        <f t="shared" si="0"/>
        <v>7</v>
      </c>
      <c r="B44" s="223">
        <v>2010407</v>
      </c>
      <c r="C44" s="138" t="s">
        <v>604</v>
      </c>
      <c r="D44" s="227">
        <f>_xlfn.XLOOKUP(B44,表3!B:B,表3!D:D,0)</f>
        <v>0</v>
      </c>
      <c r="E44" s="139">
        <v>0</v>
      </c>
      <c r="F44" s="139">
        <v>0</v>
      </c>
      <c r="G44" s="226"/>
      <c r="H44" s="76">
        <f t="shared" si="1"/>
        <v>0</v>
      </c>
    </row>
    <row r="45" s="76" customFormat="1" hidden="1" spans="1:8">
      <c r="A45" s="222">
        <f t="shared" si="0"/>
        <v>7</v>
      </c>
      <c r="B45" s="223">
        <v>2010408</v>
      </c>
      <c r="C45" s="138" t="s">
        <v>605</v>
      </c>
      <c r="D45" s="227">
        <f>_xlfn.XLOOKUP(B45,表3!B:B,表3!D:D,0)</f>
        <v>0</v>
      </c>
      <c r="E45" s="139">
        <v>0</v>
      </c>
      <c r="F45" s="139">
        <v>0</v>
      </c>
      <c r="G45" s="226"/>
      <c r="H45" s="76">
        <f t="shared" si="1"/>
        <v>0</v>
      </c>
    </row>
    <row r="46" s="76" customFormat="1" hidden="1" spans="1:8">
      <c r="A46" s="222">
        <f t="shared" si="0"/>
        <v>7</v>
      </c>
      <c r="B46" s="223">
        <v>2010450</v>
      </c>
      <c r="C46" s="138" t="s">
        <v>587</v>
      </c>
      <c r="D46" s="227">
        <f>_xlfn.XLOOKUP(B46,表3!B:B,表3!D:D,0)</f>
        <v>0</v>
      </c>
      <c r="E46" s="139">
        <v>0</v>
      </c>
      <c r="F46" s="139">
        <v>0</v>
      </c>
      <c r="G46" s="226"/>
      <c r="H46" s="76">
        <f t="shared" si="1"/>
        <v>0</v>
      </c>
    </row>
    <row r="47" s="76" customFormat="1" spans="1:8">
      <c r="A47" s="222">
        <f t="shared" si="0"/>
        <v>7</v>
      </c>
      <c r="B47" s="223">
        <v>2010499</v>
      </c>
      <c r="C47" s="138" t="s">
        <v>606</v>
      </c>
      <c r="D47" s="227">
        <f>_xlfn.XLOOKUP(B47,表3!B:B,表3!D:D,0)</f>
        <v>1900</v>
      </c>
      <c r="E47" s="139">
        <v>1900</v>
      </c>
      <c r="F47" s="139">
        <v>144</v>
      </c>
      <c r="G47" s="226"/>
      <c r="H47" s="76">
        <f t="shared" si="1"/>
        <v>1</v>
      </c>
    </row>
    <row r="48" s="76" customFormat="1" spans="1:8">
      <c r="A48" s="222">
        <f t="shared" si="0"/>
        <v>5</v>
      </c>
      <c r="B48" s="223">
        <v>20105</v>
      </c>
      <c r="C48" s="140" t="s">
        <v>607</v>
      </c>
      <c r="D48" s="227">
        <f>_xlfn.XLOOKUP(B48,表3!B:B,表3!D:D,0)</f>
        <v>654.25</v>
      </c>
      <c r="E48" s="139">
        <f>SUM(E49:E58)</f>
        <v>654.25</v>
      </c>
      <c r="F48" s="139">
        <f>SUM(F49:F58)</f>
        <v>570</v>
      </c>
      <c r="G48" s="226"/>
      <c r="H48" s="76">
        <f t="shared" si="1"/>
        <v>1</v>
      </c>
    </row>
    <row r="49" s="76" customFormat="1" spans="1:8">
      <c r="A49" s="222">
        <f t="shared" si="0"/>
        <v>7</v>
      </c>
      <c r="B49" s="223">
        <v>2010501</v>
      </c>
      <c r="C49" s="138" t="s">
        <v>579</v>
      </c>
      <c r="D49" s="227">
        <f>_xlfn.XLOOKUP(B49,表3!B:B,表3!D:D,0)</f>
        <v>290.31</v>
      </c>
      <c r="E49" s="139">
        <v>290.31</v>
      </c>
      <c r="F49" s="139">
        <v>294</v>
      </c>
      <c r="G49" s="226"/>
      <c r="H49" s="76">
        <f t="shared" si="1"/>
        <v>1</v>
      </c>
    </row>
    <row r="50" s="76" customFormat="1" spans="1:8">
      <c r="A50" s="222">
        <f t="shared" si="0"/>
        <v>7</v>
      </c>
      <c r="B50" s="223">
        <v>2010502</v>
      </c>
      <c r="C50" s="138" t="s">
        <v>339</v>
      </c>
      <c r="D50" s="227">
        <f>_xlfn.XLOOKUP(B50,表3!B:B,表3!D:D,0)</f>
        <v>54.4</v>
      </c>
      <c r="E50" s="139">
        <v>54.4</v>
      </c>
      <c r="F50" s="139">
        <v>257</v>
      </c>
      <c r="G50" s="226"/>
      <c r="H50" s="76">
        <f t="shared" si="1"/>
        <v>1</v>
      </c>
    </row>
    <row r="51" s="76" customFormat="1" hidden="1" spans="1:8">
      <c r="A51" s="222">
        <f t="shared" si="0"/>
        <v>7</v>
      </c>
      <c r="B51" s="223">
        <v>2010503</v>
      </c>
      <c r="C51" s="138" t="s">
        <v>580</v>
      </c>
      <c r="D51" s="227">
        <f>_xlfn.XLOOKUP(B51,表3!B:B,表3!D:D,0)</f>
        <v>0</v>
      </c>
      <c r="E51" s="139">
        <v>0</v>
      </c>
      <c r="F51" s="139">
        <v>0</v>
      </c>
      <c r="G51" s="226"/>
      <c r="H51" s="76">
        <f t="shared" si="1"/>
        <v>0</v>
      </c>
    </row>
    <row r="52" s="76" customFormat="1" hidden="1" spans="1:8">
      <c r="A52" s="222">
        <f t="shared" si="0"/>
        <v>7</v>
      </c>
      <c r="B52" s="223">
        <v>2010504</v>
      </c>
      <c r="C52" s="138" t="s">
        <v>608</v>
      </c>
      <c r="D52" s="227">
        <f>_xlfn.XLOOKUP(B52,表3!B:B,表3!D:D,0)</f>
        <v>0</v>
      </c>
      <c r="E52" s="139">
        <v>0</v>
      </c>
      <c r="F52" s="139">
        <v>0</v>
      </c>
      <c r="G52" s="226"/>
      <c r="H52" s="76">
        <f t="shared" si="1"/>
        <v>0</v>
      </c>
    </row>
    <row r="53" s="76" customFormat="1" spans="1:8">
      <c r="A53" s="222">
        <f t="shared" si="0"/>
        <v>7</v>
      </c>
      <c r="B53" s="223">
        <v>2010505</v>
      </c>
      <c r="C53" s="138" t="s">
        <v>609</v>
      </c>
      <c r="D53" s="227">
        <f>_xlfn.XLOOKUP(B53,表3!B:B,表3!D:D,0)</f>
        <v>0</v>
      </c>
      <c r="E53" s="139">
        <v>0</v>
      </c>
      <c r="F53" s="139">
        <v>9</v>
      </c>
      <c r="G53" s="226"/>
      <c r="H53" s="76">
        <f t="shared" si="1"/>
        <v>1</v>
      </c>
    </row>
    <row r="54" s="76" customFormat="1" hidden="1" spans="1:8">
      <c r="A54" s="222">
        <f t="shared" si="0"/>
        <v>7</v>
      </c>
      <c r="B54" s="223">
        <v>2010506</v>
      </c>
      <c r="C54" s="138" t="s">
        <v>610</v>
      </c>
      <c r="D54" s="227">
        <f>_xlfn.XLOOKUP(B54,表3!B:B,表3!D:D,0)</f>
        <v>0</v>
      </c>
      <c r="E54" s="139">
        <v>0</v>
      </c>
      <c r="F54" s="139">
        <v>0</v>
      </c>
      <c r="G54" s="226"/>
      <c r="H54" s="76">
        <f t="shared" si="1"/>
        <v>0</v>
      </c>
    </row>
    <row r="55" s="76" customFormat="1" spans="1:8">
      <c r="A55" s="222">
        <f t="shared" si="0"/>
        <v>7</v>
      </c>
      <c r="B55" s="223">
        <v>2010507</v>
      </c>
      <c r="C55" s="138" t="s">
        <v>611</v>
      </c>
      <c r="D55" s="227">
        <f>_xlfn.XLOOKUP(B55,表3!B:B,表3!D:D,0)</f>
        <v>300</v>
      </c>
      <c r="E55" s="139">
        <v>300</v>
      </c>
      <c r="F55" s="139">
        <v>0</v>
      </c>
      <c r="G55" s="226"/>
      <c r="H55" s="76">
        <f t="shared" si="1"/>
        <v>1</v>
      </c>
    </row>
    <row r="56" s="76" customFormat="1" spans="1:8">
      <c r="A56" s="222">
        <f t="shared" si="0"/>
        <v>7</v>
      </c>
      <c r="B56" s="223">
        <v>2010508</v>
      </c>
      <c r="C56" s="138" t="s">
        <v>612</v>
      </c>
      <c r="D56" s="227">
        <f>_xlfn.XLOOKUP(B56,表3!B:B,表3!D:D,0)</f>
        <v>9.54</v>
      </c>
      <c r="E56" s="139">
        <v>9.54</v>
      </c>
      <c r="F56" s="139">
        <v>10</v>
      </c>
      <c r="G56" s="226"/>
      <c r="H56" s="76">
        <f t="shared" si="1"/>
        <v>1</v>
      </c>
    </row>
    <row r="57" s="76" customFormat="1" hidden="1" spans="1:8">
      <c r="A57" s="222">
        <f t="shared" si="0"/>
        <v>7</v>
      </c>
      <c r="B57" s="223">
        <v>2010550</v>
      </c>
      <c r="C57" s="138" t="s">
        <v>587</v>
      </c>
      <c r="D57" s="227">
        <f>_xlfn.XLOOKUP(B57,表3!B:B,表3!D:D,0)</f>
        <v>0</v>
      </c>
      <c r="E57" s="139">
        <v>0</v>
      </c>
      <c r="F57" s="139">
        <v>0</v>
      </c>
      <c r="G57" s="226"/>
      <c r="H57" s="76">
        <f t="shared" si="1"/>
        <v>0</v>
      </c>
    </row>
    <row r="58" s="76" customFormat="1" hidden="1" spans="1:8">
      <c r="A58" s="222">
        <f t="shared" si="0"/>
        <v>7</v>
      </c>
      <c r="B58" s="223">
        <v>2010599</v>
      </c>
      <c r="C58" s="138" t="s">
        <v>613</v>
      </c>
      <c r="D58" s="227">
        <f>_xlfn.XLOOKUP(B58,表3!B:B,表3!D:D,0)</f>
        <v>0</v>
      </c>
      <c r="E58" s="139">
        <v>0</v>
      </c>
      <c r="F58" s="139">
        <v>0</v>
      </c>
      <c r="G58" s="226"/>
      <c r="H58" s="76">
        <f t="shared" si="1"/>
        <v>0</v>
      </c>
    </row>
    <row r="59" s="76" customFormat="1" spans="1:8">
      <c r="A59" s="222">
        <f t="shared" si="0"/>
        <v>5</v>
      </c>
      <c r="B59" s="223">
        <v>20106</v>
      </c>
      <c r="C59" s="140" t="s">
        <v>614</v>
      </c>
      <c r="D59" s="227">
        <f>_xlfn.XLOOKUP(B59,表3!B:B,表3!D:D,0)</f>
        <v>2168.22</v>
      </c>
      <c r="E59" s="139">
        <f>SUM(E60:E69)</f>
        <v>2168.22</v>
      </c>
      <c r="F59" s="139">
        <f>SUM(F60:F69)</f>
        <v>2344</v>
      </c>
      <c r="G59" s="226"/>
      <c r="H59" s="76">
        <f t="shared" si="1"/>
        <v>1</v>
      </c>
    </row>
    <row r="60" s="76" customFormat="1" spans="1:8">
      <c r="A60" s="222">
        <f t="shared" si="0"/>
        <v>7</v>
      </c>
      <c r="B60" s="223">
        <v>2010601</v>
      </c>
      <c r="C60" s="138" t="s">
        <v>579</v>
      </c>
      <c r="D60" s="227">
        <f>_xlfn.XLOOKUP(B60,表3!B:B,表3!D:D,0)</f>
        <v>1914.62</v>
      </c>
      <c r="E60" s="139">
        <v>1914.62</v>
      </c>
      <c r="F60" s="139">
        <v>1748</v>
      </c>
      <c r="G60" s="226"/>
      <c r="H60" s="76">
        <f t="shared" si="1"/>
        <v>1</v>
      </c>
    </row>
    <row r="61" s="76" customFormat="1" spans="1:8">
      <c r="A61" s="222">
        <f t="shared" si="0"/>
        <v>7</v>
      </c>
      <c r="B61" s="223">
        <v>2010602</v>
      </c>
      <c r="C61" s="138" t="s">
        <v>339</v>
      </c>
      <c r="D61" s="227">
        <f>_xlfn.XLOOKUP(B61,表3!B:B,表3!D:D,0)</f>
        <v>50</v>
      </c>
      <c r="E61" s="139">
        <v>50</v>
      </c>
      <c r="F61" s="139">
        <v>555</v>
      </c>
      <c r="G61" s="226"/>
      <c r="H61" s="76">
        <f t="shared" si="1"/>
        <v>1</v>
      </c>
    </row>
    <row r="62" s="76" customFormat="1" hidden="1" spans="1:8">
      <c r="A62" s="222">
        <f t="shared" si="0"/>
        <v>7</v>
      </c>
      <c r="B62" s="223">
        <v>2010603</v>
      </c>
      <c r="C62" s="138" t="s">
        <v>580</v>
      </c>
      <c r="D62" s="227">
        <f>_xlfn.XLOOKUP(B62,表3!B:B,表3!D:D,0)</f>
        <v>0</v>
      </c>
      <c r="E62" s="139">
        <v>0</v>
      </c>
      <c r="F62" s="139">
        <v>0</v>
      </c>
      <c r="G62" s="226"/>
      <c r="H62" s="76">
        <f t="shared" si="1"/>
        <v>0</v>
      </c>
    </row>
    <row r="63" s="76" customFormat="1" spans="1:8">
      <c r="A63" s="222">
        <f t="shared" si="0"/>
        <v>7</v>
      </c>
      <c r="B63" s="223">
        <v>2010604</v>
      </c>
      <c r="C63" s="138" t="s">
        <v>615</v>
      </c>
      <c r="D63" s="227">
        <f>_xlfn.XLOOKUP(B63,表3!B:B,表3!D:D,0)</f>
        <v>123.6</v>
      </c>
      <c r="E63" s="139">
        <v>123.6</v>
      </c>
      <c r="F63" s="139">
        <v>0</v>
      </c>
      <c r="G63" s="226"/>
      <c r="H63" s="76">
        <f t="shared" si="1"/>
        <v>1</v>
      </c>
    </row>
    <row r="64" s="76" customFormat="1" hidden="1" spans="1:8">
      <c r="A64" s="222">
        <f t="shared" si="0"/>
        <v>7</v>
      </c>
      <c r="B64" s="223">
        <v>2010605</v>
      </c>
      <c r="C64" s="138" t="s">
        <v>616</v>
      </c>
      <c r="D64" s="227">
        <f>_xlfn.XLOOKUP(B64,表3!B:B,表3!D:D,0)</f>
        <v>0</v>
      </c>
      <c r="E64" s="139">
        <v>0</v>
      </c>
      <c r="F64" s="139">
        <v>0</v>
      </c>
      <c r="G64" s="226"/>
      <c r="H64" s="76">
        <f t="shared" si="1"/>
        <v>0</v>
      </c>
    </row>
    <row r="65" s="76" customFormat="1" hidden="1" spans="1:8">
      <c r="A65" s="222">
        <f t="shared" si="0"/>
        <v>7</v>
      </c>
      <c r="B65" s="223">
        <v>2010606</v>
      </c>
      <c r="C65" s="138" t="s">
        <v>617</v>
      </c>
      <c r="D65" s="227">
        <f>_xlfn.XLOOKUP(B65,表3!B:B,表3!D:D,0)</f>
        <v>0</v>
      </c>
      <c r="E65" s="139">
        <v>0</v>
      </c>
      <c r="F65" s="139">
        <v>0</v>
      </c>
      <c r="G65" s="226"/>
      <c r="H65" s="76">
        <f t="shared" si="1"/>
        <v>0</v>
      </c>
    </row>
    <row r="66" s="76" customFormat="1" hidden="1" spans="1:8">
      <c r="A66" s="222">
        <f t="shared" si="0"/>
        <v>7</v>
      </c>
      <c r="B66" s="223">
        <v>2010607</v>
      </c>
      <c r="C66" s="138" t="s">
        <v>618</v>
      </c>
      <c r="D66" s="227">
        <f>_xlfn.XLOOKUP(B66,表3!B:B,表3!D:D,0)</f>
        <v>0</v>
      </c>
      <c r="E66" s="139">
        <v>0</v>
      </c>
      <c r="F66" s="139">
        <v>0</v>
      </c>
      <c r="G66" s="226"/>
      <c r="H66" s="76">
        <f t="shared" si="1"/>
        <v>0</v>
      </c>
    </row>
    <row r="67" s="76" customFormat="1" spans="1:8">
      <c r="A67" s="222">
        <f t="shared" si="0"/>
        <v>7</v>
      </c>
      <c r="B67" s="223">
        <v>2010608</v>
      </c>
      <c r="C67" s="138" t="s">
        <v>619</v>
      </c>
      <c r="D67" s="227">
        <f>_xlfn.XLOOKUP(B67,表3!B:B,表3!D:D,0)</f>
        <v>80</v>
      </c>
      <c r="E67" s="139">
        <v>80</v>
      </c>
      <c r="F67" s="139">
        <v>0</v>
      </c>
      <c r="G67" s="226"/>
      <c r="H67" s="76">
        <f t="shared" si="1"/>
        <v>1</v>
      </c>
    </row>
    <row r="68" s="76" customFormat="1" hidden="1" spans="1:8">
      <c r="A68" s="222">
        <f t="shared" ref="A68:A131" si="2">LEN(B68)</f>
        <v>7</v>
      </c>
      <c r="B68" s="223">
        <v>2010650</v>
      </c>
      <c r="C68" s="138" t="s">
        <v>587</v>
      </c>
      <c r="D68" s="227">
        <f>_xlfn.XLOOKUP(B68,表3!B:B,表3!D:D,0)</f>
        <v>0</v>
      </c>
      <c r="E68" s="139">
        <v>0</v>
      </c>
      <c r="F68" s="139">
        <v>0</v>
      </c>
      <c r="G68" s="226"/>
      <c r="H68" s="76">
        <f t="shared" si="1"/>
        <v>0</v>
      </c>
    </row>
    <row r="69" s="76" customFormat="1" spans="1:8">
      <c r="A69" s="222">
        <f t="shared" si="2"/>
        <v>7</v>
      </c>
      <c r="B69" s="223">
        <v>2010699</v>
      </c>
      <c r="C69" s="138" t="s">
        <v>620</v>
      </c>
      <c r="D69" s="227">
        <f>_xlfn.XLOOKUP(B69,表3!B:B,表3!D:D,0)</f>
        <v>0</v>
      </c>
      <c r="E69" s="139">
        <v>0</v>
      </c>
      <c r="F69" s="139">
        <v>41</v>
      </c>
      <c r="G69" s="226"/>
      <c r="H69" s="76">
        <f t="shared" ref="H69:H132" si="3">IF(AND(D69=0,E69=0,F69=0),0,1)</f>
        <v>1</v>
      </c>
    </row>
    <row r="70" s="76" customFormat="1" spans="1:8">
      <c r="A70" s="222">
        <f t="shared" si="2"/>
        <v>5</v>
      </c>
      <c r="B70" s="223">
        <v>20107</v>
      </c>
      <c r="C70" s="140" t="s">
        <v>621</v>
      </c>
      <c r="D70" s="227">
        <f>_xlfn.XLOOKUP(B70,表3!B:B,表3!D:D,0)</f>
        <v>3000</v>
      </c>
      <c r="E70" s="139">
        <f>SUM(E71:E77)</f>
        <v>3000</v>
      </c>
      <c r="F70" s="139">
        <f>SUM(F71:F77)</f>
        <v>82</v>
      </c>
      <c r="G70" s="226"/>
      <c r="H70" s="76">
        <f t="shared" si="3"/>
        <v>1</v>
      </c>
    </row>
    <row r="71" s="76" customFormat="1" hidden="1" spans="1:8">
      <c r="A71" s="222">
        <f t="shared" si="2"/>
        <v>7</v>
      </c>
      <c r="B71" s="223">
        <v>2010701</v>
      </c>
      <c r="C71" s="138" t="s">
        <v>579</v>
      </c>
      <c r="D71" s="227">
        <f>_xlfn.XLOOKUP(B71,表3!B:B,表3!D:D,0)</f>
        <v>0</v>
      </c>
      <c r="E71" s="139">
        <v>0</v>
      </c>
      <c r="F71" s="139">
        <v>0</v>
      </c>
      <c r="G71" s="226"/>
      <c r="H71" s="76">
        <f t="shared" si="3"/>
        <v>0</v>
      </c>
    </row>
    <row r="72" s="76" customFormat="1" spans="1:8">
      <c r="A72" s="222">
        <f t="shared" si="2"/>
        <v>7</v>
      </c>
      <c r="B72" s="223">
        <v>2010702</v>
      </c>
      <c r="C72" s="138" t="s">
        <v>339</v>
      </c>
      <c r="D72" s="227">
        <f>_xlfn.XLOOKUP(B72,表3!B:B,表3!D:D,0)</f>
        <v>0</v>
      </c>
      <c r="E72" s="139">
        <v>0</v>
      </c>
      <c r="F72" s="139">
        <v>82</v>
      </c>
      <c r="G72" s="226"/>
      <c r="H72" s="76">
        <f t="shared" si="3"/>
        <v>1</v>
      </c>
    </row>
    <row r="73" s="76" customFormat="1" hidden="1" spans="1:8">
      <c r="A73" s="222">
        <f t="shared" si="2"/>
        <v>7</v>
      </c>
      <c r="B73" s="223">
        <v>2010703</v>
      </c>
      <c r="C73" s="138" t="s">
        <v>580</v>
      </c>
      <c r="D73" s="227">
        <f>_xlfn.XLOOKUP(B73,表3!B:B,表3!D:D,0)</f>
        <v>0</v>
      </c>
      <c r="E73" s="139">
        <v>0</v>
      </c>
      <c r="F73" s="139">
        <v>0</v>
      </c>
      <c r="G73" s="226"/>
      <c r="H73" s="76">
        <f t="shared" si="3"/>
        <v>0</v>
      </c>
    </row>
    <row r="74" s="76" customFormat="1" hidden="1" spans="1:8">
      <c r="A74" s="222">
        <f t="shared" si="2"/>
        <v>7</v>
      </c>
      <c r="B74" s="223">
        <v>2010709</v>
      </c>
      <c r="C74" s="138" t="s">
        <v>618</v>
      </c>
      <c r="D74" s="227">
        <f>_xlfn.XLOOKUP(B74,表3!B:B,表3!D:D,0)</f>
        <v>0</v>
      </c>
      <c r="E74" s="139">
        <v>0</v>
      </c>
      <c r="F74" s="139">
        <v>0</v>
      </c>
      <c r="G74" s="226"/>
      <c r="H74" s="76">
        <f t="shared" si="3"/>
        <v>0</v>
      </c>
    </row>
    <row r="75" s="76" customFormat="1" hidden="1" spans="1:8">
      <c r="A75" s="222">
        <f t="shared" si="2"/>
        <v>7</v>
      </c>
      <c r="B75" s="223">
        <v>2010710</v>
      </c>
      <c r="C75" s="138" t="s">
        <v>622</v>
      </c>
      <c r="D75" s="227">
        <f>_xlfn.XLOOKUP(B75,表3!B:B,表3!D:D,0)</f>
        <v>0</v>
      </c>
      <c r="E75" s="139">
        <v>0</v>
      </c>
      <c r="F75" s="139">
        <v>0</v>
      </c>
      <c r="G75" s="226"/>
      <c r="H75" s="76">
        <f t="shared" si="3"/>
        <v>0</v>
      </c>
    </row>
    <row r="76" s="76" customFormat="1" hidden="1" spans="1:8">
      <c r="A76" s="222">
        <f t="shared" si="2"/>
        <v>7</v>
      </c>
      <c r="B76" s="223">
        <v>2010750</v>
      </c>
      <c r="C76" s="138" t="s">
        <v>587</v>
      </c>
      <c r="D76" s="227">
        <f>_xlfn.XLOOKUP(B76,表3!B:B,表3!D:D,0)</f>
        <v>0</v>
      </c>
      <c r="E76" s="139">
        <v>0</v>
      </c>
      <c r="F76" s="139">
        <v>0</v>
      </c>
      <c r="G76" s="226"/>
      <c r="H76" s="76">
        <f t="shared" si="3"/>
        <v>0</v>
      </c>
    </row>
    <row r="77" s="76" customFormat="1" spans="1:8">
      <c r="A77" s="222">
        <f t="shared" si="2"/>
        <v>7</v>
      </c>
      <c r="B77" s="223">
        <v>2010799</v>
      </c>
      <c r="C77" s="138" t="s">
        <v>623</v>
      </c>
      <c r="D77" s="227">
        <f>_xlfn.XLOOKUP(B77,表3!B:B,表3!D:D,0)</f>
        <v>3000</v>
      </c>
      <c r="E77" s="139">
        <v>3000</v>
      </c>
      <c r="F77" s="139">
        <v>0</v>
      </c>
      <c r="G77" s="226"/>
      <c r="H77" s="76">
        <f t="shared" si="3"/>
        <v>1</v>
      </c>
    </row>
    <row r="78" s="76" customFormat="1" spans="1:8">
      <c r="A78" s="222">
        <f t="shared" si="2"/>
        <v>5</v>
      </c>
      <c r="B78" s="223">
        <v>20108</v>
      </c>
      <c r="C78" s="140" t="s">
        <v>624</v>
      </c>
      <c r="D78" s="227">
        <f>_xlfn.XLOOKUP(B78,表3!B:B,表3!D:D,0)</f>
        <v>822.81</v>
      </c>
      <c r="E78" s="139">
        <f>SUM(E79:E86)</f>
        <v>822.81</v>
      </c>
      <c r="F78" s="139">
        <f>SUM(F79:F86)</f>
        <v>768</v>
      </c>
      <c r="G78" s="226"/>
      <c r="H78" s="76">
        <f t="shared" si="3"/>
        <v>1</v>
      </c>
    </row>
    <row r="79" s="76" customFormat="1" spans="1:8">
      <c r="A79" s="222">
        <f t="shared" si="2"/>
        <v>7</v>
      </c>
      <c r="B79" s="223">
        <v>2010801</v>
      </c>
      <c r="C79" s="138" t="s">
        <v>579</v>
      </c>
      <c r="D79" s="227">
        <f>_xlfn.XLOOKUP(B79,表3!B:B,表3!D:D,0)</f>
        <v>635.81</v>
      </c>
      <c r="E79" s="139">
        <v>635.81</v>
      </c>
      <c r="F79" s="139">
        <v>718</v>
      </c>
      <c r="G79" s="226"/>
      <c r="H79" s="76">
        <f t="shared" si="3"/>
        <v>1</v>
      </c>
    </row>
    <row r="80" s="76" customFormat="1" spans="1:8">
      <c r="A80" s="222">
        <f t="shared" si="2"/>
        <v>7</v>
      </c>
      <c r="B80" s="223">
        <v>2010802</v>
      </c>
      <c r="C80" s="138" t="s">
        <v>339</v>
      </c>
      <c r="D80" s="227">
        <f>_xlfn.XLOOKUP(B80,表3!B:B,表3!D:D,0)</f>
        <v>175</v>
      </c>
      <c r="E80" s="139">
        <v>175</v>
      </c>
      <c r="F80" s="139">
        <v>50</v>
      </c>
      <c r="G80" s="226"/>
      <c r="H80" s="76">
        <f t="shared" si="3"/>
        <v>1</v>
      </c>
    </row>
    <row r="81" s="76" customFormat="1" hidden="1" spans="1:8">
      <c r="A81" s="222">
        <f t="shared" si="2"/>
        <v>7</v>
      </c>
      <c r="B81" s="223">
        <v>2010803</v>
      </c>
      <c r="C81" s="138" t="s">
        <v>580</v>
      </c>
      <c r="D81" s="227">
        <f>_xlfn.XLOOKUP(B81,表3!B:B,表3!D:D,0)</f>
        <v>0</v>
      </c>
      <c r="E81" s="139">
        <v>0</v>
      </c>
      <c r="F81" s="139">
        <v>0</v>
      </c>
      <c r="G81" s="226"/>
      <c r="H81" s="76">
        <f t="shared" si="3"/>
        <v>0</v>
      </c>
    </row>
    <row r="82" s="76" customFormat="1" hidden="1" spans="1:8">
      <c r="A82" s="222">
        <f t="shared" si="2"/>
        <v>7</v>
      </c>
      <c r="B82" s="223">
        <v>2010804</v>
      </c>
      <c r="C82" s="138" t="s">
        <v>625</v>
      </c>
      <c r="D82" s="227">
        <f>_xlfn.XLOOKUP(B82,表3!B:B,表3!D:D,0)</f>
        <v>0</v>
      </c>
      <c r="E82" s="139">
        <v>0</v>
      </c>
      <c r="F82" s="139">
        <v>0</v>
      </c>
      <c r="G82" s="226"/>
      <c r="H82" s="76">
        <f t="shared" si="3"/>
        <v>0</v>
      </c>
    </row>
    <row r="83" s="76" customFormat="1" hidden="1" spans="1:8">
      <c r="A83" s="222">
        <f t="shared" si="2"/>
        <v>7</v>
      </c>
      <c r="B83" s="223">
        <v>2010805</v>
      </c>
      <c r="C83" s="138" t="s">
        <v>626</v>
      </c>
      <c r="D83" s="227">
        <f>_xlfn.XLOOKUP(B83,表3!B:B,表3!D:D,0)</f>
        <v>0</v>
      </c>
      <c r="E83" s="139">
        <v>0</v>
      </c>
      <c r="F83" s="139">
        <v>0</v>
      </c>
      <c r="G83" s="226"/>
      <c r="H83" s="76">
        <f t="shared" si="3"/>
        <v>0</v>
      </c>
    </row>
    <row r="84" s="76" customFormat="1" hidden="1" spans="1:8">
      <c r="A84" s="222">
        <f t="shared" si="2"/>
        <v>7</v>
      </c>
      <c r="B84" s="223">
        <v>2010806</v>
      </c>
      <c r="C84" s="138" t="s">
        <v>618</v>
      </c>
      <c r="D84" s="227">
        <f>_xlfn.XLOOKUP(B84,表3!B:B,表3!D:D,0)</f>
        <v>0</v>
      </c>
      <c r="E84" s="139">
        <v>0</v>
      </c>
      <c r="F84" s="139">
        <v>0</v>
      </c>
      <c r="G84" s="226"/>
      <c r="H84" s="76">
        <f t="shared" si="3"/>
        <v>0</v>
      </c>
    </row>
    <row r="85" s="76" customFormat="1" hidden="1" spans="1:8">
      <c r="A85" s="222">
        <f t="shared" si="2"/>
        <v>7</v>
      </c>
      <c r="B85" s="223">
        <v>2010850</v>
      </c>
      <c r="C85" s="138" t="s">
        <v>587</v>
      </c>
      <c r="D85" s="227">
        <f>_xlfn.XLOOKUP(B85,表3!B:B,表3!D:D,0)</f>
        <v>0</v>
      </c>
      <c r="E85" s="139">
        <v>0</v>
      </c>
      <c r="F85" s="139">
        <v>0</v>
      </c>
      <c r="G85" s="226"/>
      <c r="H85" s="76">
        <f t="shared" si="3"/>
        <v>0</v>
      </c>
    </row>
    <row r="86" s="76" customFormat="1" spans="1:8">
      <c r="A86" s="222">
        <f t="shared" si="2"/>
        <v>7</v>
      </c>
      <c r="B86" s="223">
        <v>2010899</v>
      </c>
      <c r="C86" s="138" t="s">
        <v>627</v>
      </c>
      <c r="D86" s="227">
        <f>_xlfn.XLOOKUP(B86,表3!B:B,表3!D:D,0)</f>
        <v>12</v>
      </c>
      <c r="E86" s="139">
        <v>12</v>
      </c>
      <c r="F86" s="139">
        <v>0</v>
      </c>
      <c r="G86" s="226"/>
      <c r="H86" s="76">
        <f t="shared" si="3"/>
        <v>1</v>
      </c>
    </row>
    <row r="87" s="76" customFormat="1" hidden="1" spans="1:8">
      <c r="A87" s="222">
        <f t="shared" si="2"/>
        <v>5</v>
      </c>
      <c r="B87" s="223">
        <v>20109</v>
      </c>
      <c r="C87" s="140" t="s">
        <v>628</v>
      </c>
      <c r="D87" s="227">
        <f>_xlfn.XLOOKUP(B87,表3!B:B,表3!D:D,0)</f>
        <v>0</v>
      </c>
      <c r="E87" s="139">
        <f>SUM(E88:E99)</f>
        <v>0</v>
      </c>
      <c r="F87" s="139">
        <f>SUM(F88:F99)</f>
        <v>0</v>
      </c>
      <c r="G87" s="226"/>
      <c r="H87" s="76">
        <f t="shared" si="3"/>
        <v>0</v>
      </c>
    </row>
    <row r="88" s="76" customFormat="1" hidden="1" spans="1:8">
      <c r="A88" s="222">
        <f t="shared" si="2"/>
        <v>7</v>
      </c>
      <c r="B88" s="223">
        <v>2010901</v>
      </c>
      <c r="C88" s="138" t="s">
        <v>579</v>
      </c>
      <c r="D88" s="227">
        <f>_xlfn.XLOOKUP(B88,表3!B:B,表3!D:D,0)</f>
        <v>0</v>
      </c>
      <c r="E88" s="139">
        <v>0</v>
      </c>
      <c r="F88" s="139">
        <v>0</v>
      </c>
      <c r="G88" s="226"/>
      <c r="H88" s="76">
        <f t="shared" si="3"/>
        <v>0</v>
      </c>
    </row>
    <row r="89" s="76" customFormat="1" hidden="1" spans="1:8">
      <c r="A89" s="222">
        <f t="shared" si="2"/>
        <v>7</v>
      </c>
      <c r="B89" s="223">
        <v>2010902</v>
      </c>
      <c r="C89" s="138" t="s">
        <v>339</v>
      </c>
      <c r="D89" s="227">
        <f>_xlfn.XLOOKUP(B89,表3!B:B,表3!D:D,0)</f>
        <v>0</v>
      </c>
      <c r="E89" s="139">
        <v>0</v>
      </c>
      <c r="F89" s="139">
        <v>0</v>
      </c>
      <c r="G89" s="226"/>
      <c r="H89" s="76">
        <f t="shared" si="3"/>
        <v>0</v>
      </c>
    </row>
    <row r="90" s="76" customFormat="1" hidden="1" spans="1:8">
      <c r="A90" s="222">
        <f t="shared" si="2"/>
        <v>7</v>
      </c>
      <c r="B90" s="223">
        <v>2010903</v>
      </c>
      <c r="C90" s="138" t="s">
        <v>580</v>
      </c>
      <c r="D90" s="227">
        <f>_xlfn.XLOOKUP(B90,表3!B:B,表3!D:D,0)</f>
        <v>0</v>
      </c>
      <c r="E90" s="139">
        <v>0</v>
      </c>
      <c r="F90" s="139">
        <v>0</v>
      </c>
      <c r="G90" s="226"/>
      <c r="H90" s="76">
        <f t="shared" si="3"/>
        <v>0</v>
      </c>
    </row>
    <row r="91" s="76" customFormat="1" hidden="1" spans="1:8">
      <c r="A91" s="222">
        <f t="shared" si="2"/>
        <v>7</v>
      </c>
      <c r="B91" s="223">
        <v>2010905</v>
      </c>
      <c r="C91" s="138" t="s">
        <v>629</v>
      </c>
      <c r="D91" s="227">
        <f>_xlfn.XLOOKUP(B91,表3!B:B,表3!D:D,0)</f>
        <v>0</v>
      </c>
      <c r="E91" s="139">
        <v>0</v>
      </c>
      <c r="F91" s="139">
        <v>0</v>
      </c>
      <c r="G91" s="226"/>
      <c r="H91" s="76">
        <f t="shared" si="3"/>
        <v>0</v>
      </c>
    </row>
    <row r="92" s="76" customFormat="1" hidden="1" spans="1:8">
      <c r="A92" s="222">
        <f t="shared" si="2"/>
        <v>7</v>
      </c>
      <c r="B92" s="223">
        <v>2010907</v>
      </c>
      <c r="C92" s="138" t="s">
        <v>630</v>
      </c>
      <c r="D92" s="227">
        <f>_xlfn.XLOOKUP(B92,表3!B:B,表3!D:D,0)</f>
        <v>0</v>
      </c>
      <c r="E92" s="139">
        <v>0</v>
      </c>
      <c r="F92" s="139">
        <v>0</v>
      </c>
      <c r="G92" s="226"/>
      <c r="H92" s="76">
        <f t="shared" si="3"/>
        <v>0</v>
      </c>
    </row>
    <row r="93" s="76" customFormat="1" hidden="1" spans="1:8">
      <c r="A93" s="222">
        <f t="shared" si="2"/>
        <v>7</v>
      </c>
      <c r="B93" s="223">
        <v>2010908</v>
      </c>
      <c r="C93" s="138" t="s">
        <v>618</v>
      </c>
      <c r="D93" s="227">
        <f>_xlfn.XLOOKUP(B93,表3!B:B,表3!D:D,0)</f>
        <v>0</v>
      </c>
      <c r="E93" s="139">
        <v>0</v>
      </c>
      <c r="F93" s="139">
        <v>0</v>
      </c>
      <c r="G93" s="226"/>
      <c r="H93" s="76">
        <f t="shared" si="3"/>
        <v>0</v>
      </c>
    </row>
    <row r="94" s="76" customFormat="1" hidden="1" spans="1:8">
      <c r="A94" s="222">
        <f t="shared" si="2"/>
        <v>7</v>
      </c>
      <c r="B94" s="223">
        <v>2010909</v>
      </c>
      <c r="C94" s="138" t="s">
        <v>631</v>
      </c>
      <c r="D94" s="227">
        <f>_xlfn.XLOOKUP(B94,表3!B:B,表3!D:D,0)</f>
        <v>0</v>
      </c>
      <c r="E94" s="139">
        <v>0</v>
      </c>
      <c r="F94" s="139">
        <v>0</v>
      </c>
      <c r="G94" s="226"/>
      <c r="H94" s="76">
        <f t="shared" si="3"/>
        <v>0</v>
      </c>
    </row>
    <row r="95" s="76" customFormat="1" hidden="1" spans="1:8">
      <c r="A95" s="222">
        <f t="shared" si="2"/>
        <v>7</v>
      </c>
      <c r="B95" s="223">
        <v>2010910</v>
      </c>
      <c r="C95" s="138" t="s">
        <v>632</v>
      </c>
      <c r="D95" s="227">
        <f>_xlfn.XLOOKUP(B95,表3!B:B,表3!D:D,0)</f>
        <v>0</v>
      </c>
      <c r="E95" s="139">
        <v>0</v>
      </c>
      <c r="F95" s="139">
        <v>0</v>
      </c>
      <c r="G95" s="226"/>
      <c r="H95" s="76">
        <f t="shared" si="3"/>
        <v>0</v>
      </c>
    </row>
    <row r="96" s="76" customFormat="1" hidden="1" spans="1:8">
      <c r="A96" s="222">
        <f t="shared" si="2"/>
        <v>7</v>
      </c>
      <c r="B96" s="223">
        <v>2010911</v>
      </c>
      <c r="C96" s="138" t="s">
        <v>633</v>
      </c>
      <c r="D96" s="227">
        <f>_xlfn.XLOOKUP(B96,表3!B:B,表3!D:D,0)</f>
        <v>0</v>
      </c>
      <c r="E96" s="139">
        <v>0</v>
      </c>
      <c r="F96" s="139">
        <v>0</v>
      </c>
      <c r="G96" s="226"/>
      <c r="H96" s="76">
        <f t="shared" si="3"/>
        <v>0</v>
      </c>
    </row>
    <row r="97" s="76" customFormat="1" hidden="1" spans="1:8">
      <c r="A97" s="222">
        <f t="shared" si="2"/>
        <v>7</v>
      </c>
      <c r="B97" s="223">
        <v>2010912</v>
      </c>
      <c r="C97" s="138" t="s">
        <v>634</v>
      </c>
      <c r="D97" s="227">
        <f>_xlfn.XLOOKUP(B97,表3!B:B,表3!D:D,0)</f>
        <v>0</v>
      </c>
      <c r="E97" s="139">
        <v>0</v>
      </c>
      <c r="F97" s="139">
        <v>0</v>
      </c>
      <c r="G97" s="226"/>
      <c r="H97" s="76">
        <f t="shared" si="3"/>
        <v>0</v>
      </c>
    </row>
    <row r="98" s="76" customFormat="1" hidden="1" spans="1:8">
      <c r="A98" s="222">
        <f t="shared" si="2"/>
        <v>7</v>
      </c>
      <c r="B98" s="223">
        <v>2010950</v>
      </c>
      <c r="C98" s="138" t="s">
        <v>587</v>
      </c>
      <c r="D98" s="227">
        <f>_xlfn.XLOOKUP(B98,表3!B:B,表3!D:D,0)</f>
        <v>0</v>
      </c>
      <c r="E98" s="139">
        <v>0</v>
      </c>
      <c r="F98" s="139">
        <v>0</v>
      </c>
      <c r="G98" s="226"/>
      <c r="H98" s="76">
        <f t="shared" si="3"/>
        <v>0</v>
      </c>
    </row>
    <row r="99" s="76" customFormat="1" hidden="1" spans="1:8">
      <c r="A99" s="222">
        <f t="shared" si="2"/>
        <v>7</v>
      </c>
      <c r="B99" s="223">
        <v>2010999</v>
      </c>
      <c r="C99" s="138" t="s">
        <v>635</v>
      </c>
      <c r="D99" s="227">
        <f>_xlfn.XLOOKUP(B99,表3!B:B,表3!D:D,0)</f>
        <v>0</v>
      </c>
      <c r="E99" s="139">
        <v>0</v>
      </c>
      <c r="F99" s="139">
        <v>0</v>
      </c>
      <c r="G99" s="226"/>
      <c r="H99" s="76">
        <f t="shared" si="3"/>
        <v>0</v>
      </c>
    </row>
    <row r="100" s="76" customFormat="1" spans="1:8">
      <c r="A100" s="222">
        <f t="shared" si="2"/>
        <v>5</v>
      </c>
      <c r="B100" s="223">
        <v>20111</v>
      </c>
      <c r="C100" s="140" t="s">
        <v>636</v>
      </c>
      <c r="D100" s="227">
        <f>_xlfn.XLOOKUP(B100,表3!B:B,表3!D:D,0)</f>
        <v>3253.58</v>
      </c>
      <c r="E100" s="139">
        <f>SUM(E101:E108)</f>
        <v>3253.58</v>
      </c>
      <c r="F100" s="139">
        <f>SUM(F101:F108)</f>
        <v>4372</v>
      </c>
      <c r="G100" s="226"/>
      <c r="H100" s="76">
        <f t="shared" si="3"/>
        <v>1</v>
      </c>
    </row>
    <row r="101" s="76" customFormat="1" spans="1:8">
      <c r="A101" s="222">
        <f t="shared" si="2"/>
        <v>7</v>
      </c>
      <c r="B101" s="223">
        <v>2011101</v>
      </c>
      <c r="C101" s="138" t="s">
        <v>579</v>
      </c>
      <c r="D101" s="227">
        <f>_xlfn.XLOOKUP(B101,表3!B:B,表3!D:D,0)</f>
        <v>2118.58</v>
      </c>
      <c r="E101" s="139">
        <v>2118.58</v>
      </c>
      <c r="F101" s="139">
        <v>2411</v>
      </c>
      <c r="G101" s="226"/>
      <c r="H101" s="76">
        <f t="shared" si="3"/>
        <v>1</v>
      </c>
    </row>
    <row r="102" s="76" customFormat="1" spans="1:8">
      <c r="A102" s="222">
        <f t="shared" si="2"/>
        <v>7</v>
      </c>
      <c r="B102" s="223">
        <v>2011102</v>
      </c>
      <c r="C102" s="138" t="s">
        <v>339</v>
      </c>
      <c r="D102" s="227">
        <f>_xlfn.XLOOKUP(B102,表3!B:B,表3!D:D,0)</f>
        <v>614</v>
      </c>
      <c r="E102" s="139">
        <v>614</v>
      </c>
      <c r="F102" s="139">
        <v>1926</v>
      </c>
      <c r="G102" s="226"/>
      <c r="H102" s="76">
        <f t="shared" si="3"/>
        <v>1</v>
      </c>
    </row>
    <row r="103" s="76" customFormat="1" hidden="1" spans="1:8">
      <c r="A103" s="222">
        <f t="shared" si="2"/>
        <v>7</v>
      </c>
      <c r="B103" s="223">
        <v>2011103</v>
      </c>
      <c r="C103" s="138" t="s">
        <v>580</v>
      </c>
      <c r="D103" s="227">
        <f>_xlfn.XLOOKUP(B103,表3!B:B,表3!D:D,0)</f>
        <v>0</v>
      </c>
      <c r="E103" s="139">
        <v>0</v>
      </c>
      <c r="F103" s="139">
        <v>0</v>
      </c>
      <c r="G103" s="226"/>
      <c r="H103" s="76">
        <f t="shared" si="3"/>
        <v>0</v>
      </c>
    </row>
    <row r="104" s="76" customFormat="1" spans="1:8">
      <c r="A104" s="222">
        <f t="shared" si="2"/>
        <v>7</v>
      </c>
      <c r="B104" s="223">
        <v>2011104</v>
      </c>
      <c r="C104" s="138" t="s">
        <v>637</v>
      </c>
      <c r="D104" s="227">
        <f>_xlfn.XLOOKUP(B104,表3!B:B,表3!D:D,0)</f>
        <v>150</v>
      </c>
      <c r="E104" s="139">
        <v>150</v>
      </c>
      <c r="F104" s="139">
        <v>0</v>
      </c>
      <c r="G104" s="226"/>
      <c r="H104" s="76">
        <f t="shared" si="3"/>
        <v>1</v>
      </c>
    </row>
    <row r="105" s="76" customFormat="1" spans="1:8">
      <c r="A105" s="222">
        <f t="shared" si="2"/>
        <v>7</v>
      </c>
      <c r="B105" s="223">
        <v>2011105</v>
      </c>
      <c r="C105" s="138" t="s">
        <v>638</v>
      </c>
      <c r="D105" s="227">
        <f>_xlfn.XLOOKUP(B105,表3!B:B,表3!D:D,0)</f>
        <v>220</v>
      </c>
      <c r="E105" s="139">
        <v>220</v>
      </c>
      <c r="F105" s="139">
        <v>0</v>
      </c>
      <c r="G105" s="226"/>
      <c r="H105" s="76">
        <f t="shared" si="3"/>
        <v>1</v>
      </c>
    </row>
    <row r="106" s="76" customFormat="1" spans="1:8">
      <c r="A106" s="222">
        <f t="shared" si="2"/>
        <v>7</v>
      </c>
      <c r="B106" s="223">
        <v>2011106</v>
      </c>
      <c r="C106" s="138" t="s">
        <v>639</v>
      </c>
      <c r="D106" s="227">
        <f>_xlfn.XLOOKUP(B106,表3!B:B,表3!D:D,0)</f>
        <v>120</v>
      </c>
      <c r="E106" s="139">
        <v>120</v>
      </c>
      <c r="F106" s="139">
        <v>0</v>
      </c>
      <c r="G106" s="226"/>
      <c r="H106" s="76">
        <f t="shared" si="3"/>
        <v>1</v>
      </c>
    </row>
    <row r="107" s="76" customFormat="1" hidden="1" spans="1:8">
      <c r="A107" s="222">
        <f t="shared" si="2"/>
        <v>7</v>
      </c>
      <c r="B107" s="223">
        <v>2011150</v>
      </c>
      <c r="C107" s="138" t="s">
        <v>587</v>
      </c>
      <c r="D107" s="227">
        <f>_xlfn.XLOOKUP(B107,表3!B:B,表3!D:D,0)</f>
        <v>0</v>
      </c>
      <c r="E107" s="139">
        <v>0</v>
      </c>
      <c r="F107" s="139">
        <v>0</v>
      </c>
      <c r="G107" s="226"/>
      <c r="H107" s="76">
        <f t="shared" si="3"/>
        <v>0</v>
      </c>
    </row>
    <row r="108" s="76" customFormat="1" spans="1:8">
      <c r="A108" s="222">
        <f t="shared" si="2"/>
        <v>7</v>
      </c>
      <c r="B108" s="223">
        <v>2011199</v>
      </c>
      <c r="C108" s="138" t="s">
        <v>640</v>
      </c>
      <c r="D108" s="227">
        <f>_xlfn.XLOOKUP(B108,表3!B:B,表3!D:D,0)</f>
        <v>31</v>
      </c>
      <c r="E108" s="139">
        <v>31</v>
      </c>
      <c r="F108" s="139">
        <v>35</v>
      </c>
      <c r="G108" s="226"/>
      <c r="H108" s="76">
        <f t="shared" si="3"/>
        <v>1</v>
      </c>
    </row>
    <row r="109" s="76" customFormat="1" spans="1:8">
      <c r="A109" s="222">
        <f t="shared" si="2"/>
        <v>5</v>
      </c>
      <c r="B109" s="223">
        <v>20113</v>
      </c>
      <c r="C109" s="140" t="s">
        <v>641</v>
      </c>
      <c r="D109" s="227">
        <f>_xlfn.XLOOKUP(B109,表3!B:B,表3!D:D,0)</f>
        <v>3503.46</v>
      </c>
      <c r="E109" s="139">
        <f>SUM(E110:E119)</f>
        <v>3503.46</v>
      </c>
      <c r="F109" s="139">
        <f>SUM(F110:F119)</f>
        <v>370</v>
      </c>
      <c r="G109" s="226"/>
      <c r="H109" s="76">
        <f t="shared" si="3"/>
        <v>1</v>
      </c>
    </row>
    <row r="110" s="76" customFormat="1" spans="1:8">
      <c r="A110" s="222">
        <f t="shared" si="2"/>
        <v>7</v>
      </c>
      <c r="B110" s="223">
        <v>2011301</v>
      </c>
      <c r="C110" s="138" t="s">
        <v>579</v>
      </c>
      <c r="D110" s="227">
        <f>_xlfn.XLOOKUP(B110,表3!B:B,表3!D:D,0)</f>
        <v>3425.46</v>
      </c>
      <c r="E110" s="139">
        <v>3425.46</v>
      </c>
      <c r="F110" s="139">
        <v>341</v>
      </c>
      <c r="G110" s="226"/>
      <c r="H110" s="76">
        <f t="shared" si="3"/>
        <v>1</v>
      </c>
    </row>
    <row r="111" s="76" customFormat="1" spans="1:8">
      <c r="A111" s="222">
        <f t="shared" si="2"/>
        <v>7</v>
      </c>
      <c r="B111" s="223">
        <v>2011302</v>
      </c>
      <c r="C111" s="138" t="s">
        <v>339</v>
      </c>
      <c r="D111" s="227">
        <f>_xlfn.XLOOKUP(B111,表3!B:B,表3!D:D,0)</f>
        <v>0</v>
      </c>
      <c r="E111" s="139">
        <v>0</v>
      </c>
      <c r="F111" s="139">
        <v>29</v>
      </c>
      <c r="G111" s="226"/>
      <c r="H111" s="76">
        <f t="shared" si="3"/>
        <v>1</v>
      </c>
    </row>
    <row r="112" s="76" customFormat="1" hidden="1" spans="1:8">
      <c r="A112" s="222">
        <f t="shared" si="2"/>
        <v>7</v>
      </c>
      <c r="B112" s="223">
        <v>2011303</v>
      </c>
      <c r="C112" s="138" t="s">
        <v>580</v>
      </c>
      <c r="D112" s="227">
        <f>_xlfn.XLOOKUP(B112,表3!B:B,表3!D:D,0)</f>
        <v>0</v>
      </c>
      <c r="E112" s="139">
        <v>0</v>
      </c>
      <c r="F112" s="139">
        <v>0</v>
      </c>
      <c r="G112" s="226"/>
      <c r="H112" s="76">
        <f t="shared" si="3"/>
        <v>0</v>
      </c>
    </row>
    <row r="113" s="76" customFormat="1" spans="1:8">
      <c r="A113" s="222">
        <f t="shared" si="2"/>
        <v>7</v>
      </c>
      <c r="B113" s="223">
        <v>2011304</v>
      </c>
      <c r="C113" s="138" t="s">
        <v>180</v>
      </c>
      <c r="D113" s="227">
        <f>_xlfn.XLOOKUP(B113,表3!B:B,表3!D:D,0)</f>
        <v>50</v>
      </c>
      <c r="E113" s="139">
        <v>50</v>
      </c>
      <c r="F113" s="139">
        <v>0</v>
      </c>
      <c r="G113" s="226"/>
      <c r="H113" s="76">
        <f t="shared" si="3"/>
        <v>1</v>
      </c>
    </row>
    <row r="114" s="76" customFormat="1" hidden="1" spans="1:8">
      <c r="A114" s="222">
        <f t="shared" si="2"/>
        <v>7</v>
      </c>
      <c r="B114" s="223">
        <v>2011305</v>
      </c>
      <c r="C114" s="138" t="s">
        <v>642</v>
      </c>
      <c r="D114" s="227">
        <f>_xlfn.XLOOKUP(B114,表3!B:B,表3!D:D,0)</f>
        <v>0</v>
      </c>
      <c r="E114" s="139">
        <v>0</v>
      </c>
      <c r="F114" s="139">
        <v>0</v>
      </c>
      <c r="G114" s="226"/>
      <c r="H114" s="76">
        <f t="shared" si="3"/>
        <v>0</v>
      </c>
    </row>
    <row r="115" s="76" customFormat="1" hidden="1" spans="1:8">
      <c r="A115" s="222">
        <f t="shared" si="2"/>
        <v>7</v>
      </c>
      <c r="B115" s="223">
        <v>2011306</v>
      </c>
      <c r="C115" s="138" t="s">
        <v>643</v>
      </c>
      <c r="D115" s="227">
        <f>_xlfn.XLOOKUP(B115,表3!B:B,表3!D:D,0)</f>
        <v>0</v>
      </c>
      <c r="E115" s="139">
        <v>0</v>
      </c>
      <c r="F115" s="139">
        <v>0</v>
      </c>
      <c r="G115" s="226"/>
      <c r="H115" s="76">
        <f t="shared" si="3"/>
        <v>0</v>
      </c>
    </row>
    <row r="116" s="76" customFormat="1" hidden="1" spans="1:8">
      <c r="A116" s="222">
        <f t="shared" si="2"/>
        <v>7</v>
      </c>
      <c r="B116" s="223">
        <v>2011307</v>
      </c>
      <c r="C116" s="138" t="s">
        <v>644</v>
      </c>
      <c r="D116" s="227">
        <f>_xlfn.XLOOKUP(B116,表3!B:B,表3!D:D,0)</f>
        <v>0</v>
      </c>
      <c r="E116" s="139">
        <v>0</v>
      </c>
      <c r="F116" s="139">
        <v>0</v>
      </c>
      <c r="G116" s="226"/>
      <c r="H116" s="76">
        <f t="shared" si="3"/>
        <v>0</v>
      </c>
    </row>
    <row r="117" s="76" customFormat="1" spans="1:8">
      <c r="A117" s="222">
        <f t="shared" si="2"/>
        <v>7</v>
      </c>
      <c r="B117" s="223">
        <v>2011308</v>
      </c>
      <c r="C117" s="138" t="s">
        <v>645</v>
      </c>
      <c r="D117" s="227">
        <f>_xlfn.XLOOKUP(B117,表3!B:B,表3!D:D,0)</f>
        <v>28</v>
      </c>
      <c r="E117" s="139">
        <v>28</v>
      </c>
      <c r="F117" s="139">
        <v>0</v>
      </c>
      <c r="G117" s="226"/>
      <c r="H117" s="76">
        <f t="shared" si="3"/>
        <v>1</v>
      </c>
    </row>
    <row r="118" s="76" customFormat="1" hidden="1" spans="1:8">
      <c r="A118" s="222">
        <f t="shared" si="2"/>
        <v>7</v>
      </c>
      <c r="B118" s="223">
        <v>2011350</v>
      </c>
      <c r="C118" s="138" t="s">
        <v>587</v>
      </c>
      <c r="D118" s="227">
        <f>_xlfn.XLOOKUP(B118,表3!B:B,表3!D:D,0)</f>
        <v>0</v>
      </c>
      <c r="E118" s="139">
        <v>0</v>
      </c>
      <c r="F118" s="139">
        <v>0</v>
      </c>
      <c r="G118" s="226"/>
      <c r="H118" s="76">
        <f t="shared" si="3"/>
        <v>0</v>
      </c>
    </row>
    <row r="119" s="76" customFormat="1" hidden="1" spans="1:8">
      <c r="A119" s="222">
        <f t="shared" si="2"/>
        <v>7</v>
      </c>
      <c r="B119" s="223">
        <v>2011399</v>
      </c>
      <c r="C119" s="138" t="s">
        <v>646</v>
      </c>
      <c r="D119" s="227">
        <f>_xlfn.XLOOKUP(B119,表3!B:B,表3!D:D,0)</f>
        <v>0</v>
      </c>
      <c r="E119" s="139">
        <v>0</v>
      </c>
      <c r="F119" s="139">
        <v>0</v>
      </c>
      <c r="G119" s="226"/>
      <c r="H119" s="76">
        <f t="shared" si="3"/>
        <v>0</v>
      </c>
    </row>
    <row r="120" s="76" customFormat="1" spans="1:8">
      <c r="A120" s="222">
        <f t="shared" si="2"/>
        <v>5</v>
      </c>
      <c r="B120" s="223">
        <v>20114</v>
      </c>
      <c r="C120" s="140" t="s">
        <v>647</v>
      </c>
      <c r="D120" s="227">
        <f>_xlfn.XLOOKUP(B120,表3!B:B,表3!D:D,0)</f>
        <v>0</v>
      </c>
      <c r="E120" s="139">
        <f>SUM(E121:E131)</f>
        <v>0</v>
      </c>
      <c r="F120" s="139">
        <f>SUM(F121:F131)</f>
        <v>10</v>
      </c>
      <c r="G120" s="226"/>
      <c r="H120" s="76">
        <f t="shared" si="3"/>
        <v>1</v>
      </c>
    </row>
    <row r="121" s="76" customFormat="1" hidden="1" spans="1:8">
      <c r="A121" s="222">
        <f t="shared" si="2"/>
        <v>7</v>
      </c>
      <c r="B121" s="223">
        <v>2011401</v>
      </c>
      <c r="C121" s="138" t="s">
        <v>579</v>
      </c>
      <c r="D121" s="227">
        <f>_xlfn.XLOOKUP(B121,表3!B:B,表3!D:D,0)</f>
        <v>0</v>
      </c>
      <c r="E121" s="139">
        <v>0</v>
      </c>
      <c r="F121" s="139">
        <v>0</v>
      </c>
      <c r="G121" s="226"/>
      <c r="H121" s="76">
        <f t="shared" si="3"/>
        <v>0</v>
      </c>
    </row>
    <row r="122" s="76" customFormat="1" hidden="1" spans="1:8">
      <c r="A122" s="222">
        <f t="shared" si="2"/>
        <v>7</v>
      </c>
      <c r="B122" s="223">
        <v>2011402</v>
      </c>
      <c r="C122" s="138" t="s">
        <v>339</v>
      </c>
      <c r="D122" s="227">
        <f>_xlfn.XLOOKUP(B122,表3!B:B,表3!D:D,0)</f>
        <v>0</v>
      </c>
      <c r="E122" s="139">
        <v>0</v>
      </c>
      <c r="F122" s="139">
        <v>0</v>
      </c>
      <c r="G122" s="226"/>
      <c r="H122" s="76">
        <f t="shared" si="3"/>
        <v>0</v>
      </c>
    </row>
    <row r="123" s="76" customFormat="1" hidden="1" spans="1:8">
      <c r="A123" s="222">
        <f t="shared" si="2"/>
        <v>7</v>
      </c>
      <c r="B123" s="223">
        <v>2011403</v>
      </c>
      <c r="C123" s="138" t="s">
        <v>580</v>
      </c>
      <c r="D123" s="227">
        <f>_xlfn.XLOOKUP(B123,表3!B:B,表3!D:D,0)</f>
        <v>0</v>
      </c>
      <c r="E123" s="139">
        <v>0</v>
      </c>
      <c r="F123" s="139">
        <v>0</v>
      </c>
      <c r="G123" s="226"/>
      <c r="H123" s="76">
        <f t="shared" si="3"/>
        <v>0</v>
      </c>
    </row>
    <row r="124" s="76" customFormat="1" hidden="1" spans="1:8">
      <c r="A124" s="222">
        <f t="shared" si="2"/>
        <v>7</v>
      </c>
      <c r="B124" s="223">
        <v>2011404</v>
      </c>
      <c r="C124" s="138" t="s">
        <v>648</v>
      </c>
      <c r="D124" s="227">
        <f>_xlfn.XLOOKUP(B124,表3!B:B,表3!D:D,0)</f>
        <v>0</v>
      </c>
      <c r="E124" s="139">
        <v>0</v>
      </c>
      <c r="F124" s="139">
        <v>0</v>
      </c>
      <c r="G124" s="226"/>
      <c r="H124" s="76">
        <f t="shared" si="3"/>
        <v>0</v>
      </c>
    </row>
    <row r="125" s="76" customFormat="1" hidden="1" spans="1:8">
      <c r="A125" s="222">
        <f t="shared" si="2"/>
        <v>7</v>
      </c>
      <c r="B125" s="223">
        <v>2011405</v>
      </c>
      <c r="C125" s="138" t="s">
        <v>649</v>
      </c>
      <c r="D125" s="227">
        <f>_xlfn.XLOOKUP(B125,表3!B:B,表3!D:D,0)</f>
        <v>0</v>
      </c>
      <c r="E125" s="139">
        <v>0</v>
      </c>
      <c r="F125" s="139">
        <v>0</v>
      </c>
      <c r="G125" s="226"/>
      <c r="H125" s="76">
        <f t="shared" si="3"/>
        <v>0</v>
      </c>
    </row>
    <row r="126" s="76" customFormat="1" hidden="1" spans="1:8">
      <c r="A126" s="222">
        <f t="shared" si="2"/>
        <v>7</v>
      </c>
      <c r="B126" s="223">
        <v>2011408</v>
      </c>
      <c r="C126" s="138" t="s">
        <v>650</v>
      </c>
      <c r="D126" s="227">
        <f>_xlfn.XLOOKUP(B126,表3!B:B,表3!D:D,0)</f>
        <v>0</v>
      </c>
      <c r="E126" s="139">
        <v>0</v>
      </c>
      <c r="F126" s="139">
        <v>0</v>
      </c>
      <c r="G126" s="226"/>
      <c r="H126" s="76">
        <f t="shared" si="3"/>
        <v>0</v>
      </c>
    </row>
    <row r="127" s="76" customFormat="1" hidden="1" spans="1:8">
      <c r="A127" s="222">
        <f t="shared" si="2"/>
        <v>7</v>
      </c>
      <c r="B127" s="223">
        <v>2011409</v>
      </c>
      <c r="C127" s="138" t="s">
        <v>651</v>
      </c>
      <c r="D127" s="227">
        <f>_xlfn.XLOOKUP(B127,表3!B:B,表3!D:D,0)</f>
        <v>0</v>
      </c>
      <c r="E127" s="139">
        <v>0</v>
      </c>
      <c r="F127" s="139">
        <v>0</v>
      </c>
      <c r="G127" s="226"/>
      <c r="H127" s="76">
        <f t="shared" si="3"/>
        <v>0</v>
      </c>
    </row>
    <row r="128" s="76" customFormat="1" hidden="1" spans="1:8">
      <c r="A128" s="222">
        <f t="shared" si="2"/>
        <v>7</v>
      </c>
      <c r="B128" s="223">
        <v>2011410</v>
      </c>
      <c r="C128" s="138" t="s">
        <v>652</v>
      </c>
      <c r="D128" s="227">
        <f>_xlfn.XLOOKUP(B128,表3!B:B,表3!D:D,0)</f>
        <v>0</v>
      </c>
      <c r="E128" s="139">
        <v>0</v>
      </c>
      <c r="F128" s="139">
        <v>0</v>
      </c>
      <c r="G128" s="226"/>
      <c r="H128" s="76">
        <f t="shared" si="3"/>
        <v>0</v>
      </c>
    </row>
    <row r="129" s="76" customFormat="1" hidden="1" spans="1:8">
      <c r="A129" s="222">
        <f t="shared" si="2"/>
        <v>7</v>
      </c>
      <c r="B129" s="223">
        <v>2011411</v>
      </c>
      <c r="C129" s="138" t="s">
        <v>653</v>
      </c>
      <c r="D129" s="227">
        <f>_xlfn.XLOOKUP(B129,表3!B:B,表3!D:D,0)</f>
        <v>0</v>
      </c>
      <c r="E129" s="139">
        <v>0</v>
      </c>
      <c r="F129" s="139">
        <v>0</v>
      </c>
      <c r="G129" s="226"/>
      <c r="H129" s="76">
        <f t="shared" si="3"/>
        <v>0</v>
      </c>
    </row>
    <row r="130" s="76" customFormat="1" hidden="1" spans="1:8">
      <c r="A130" s="222">
        <f t="shared" si="2"/>
        <v>7</v>
      </c>
      <c r="B130" s="223">
        <v>2011450</v>
      </c>
      <c r="C130" s="138" t="s">
        <v>587</v>
      </c>
      <c r="D130" s="227">
        <f>_xlfn.XLOOKUP(B130,表3!B:B,表3!D:D,0)</f>
        <v>0</v>
      </c>
      <c r="E130" s="139">
        <v>0</v>
      </c>
      <c r="F130" s="139">
        <v>0</v>
      </c>
      <c r="G130" s="226"/>
      <c r="H130" s="76">
        <f t="shared" si="3"/>
        <v>0</v>
      </c>
    </row>
    <row r="131" s="76" customFormat="1" spans="1:8">
      <c r="A131" s="222">
        <f t="shared" si="2"/>
        <v>7</v>
      </c>
      <c r="B131" s="223">
        <v>2011499</v>
      </c>
      <c r="C131" s="138" t="s">
        <v>654</v>
      </c>
      <c r="D131" s="227">
        <f>_xlfn.XLOOKUP(B131,表3!B:B,表3!D:D,0)</f>
        <v>0</v>
      </c>
      <c r="E131" s="139">
        <v>0</v>
      </c>
      <c r="F131" s="139">
        <v>10</v>
      </c>
      <c r="G131" s="226"/>
      <c r="H131" s="76">
        <f t="shared" si="3"/>
        <v>1</v>
      </c>
    </row>
    <row r="132" s="76" customFormat="1" spans="1:8">
      <c r="A132" s="222">
        <f t="shared" ref="A132:A195" si="4">LEN(B132)</f>
        <v>5</v>
      </c>
      <c r="B132" s="223">
        <v>20123</v>
      </c>
      <c r="C132" s="140" t="s">
        <v>183</v>
      </c>
      <c r="D132" s="227">
        <f>_xlfn.XLOOKUP(B132,表3!B:B,表3!D:D,0)</f>
        <v>20</v>
      </c>
      <c r="E132" s="139">
        <f>SUM(E133:E138)</f>
        <v>20</v>
      </c>
      <c r="F132" s="139">
        <f>SUM(F133:F138)</f>
        <v>0</v>
      </c>
      <c r="G132" s="226"/>
      <c r="H132" s="76">
        <f t="shared" si="3"/>
        <v>1</v>
      </c>
    </row>
    <row r="133" s="76" customFormat="1" hidden="1" spans="1:8">
      <c r="A133" s="222">
        <f t="shared" si="4"/>
        <v>7</v>
      </c>
      <c r="B133" s="223">
        <v>2012301</v>
      </c>
      <c r="C133" s="138" t="s">
        <v>579</v>
      </c>
      <c r="D133" s="227">
        <f>_xlfn.XLOOKUP(B133,表3!B:B,表3!D:D,0)</f>
        <v>0</v>
      </c>
      <c r="E133" s="139">
        <v>0</v>
      </c>
      <c r="F133" s="139">
        <v>0</v>
      </c>
      <c r="G133" s="226"/>
      <c r="H133" s="76">
        <f t="shared" ref="H133:H196" si="5">IF(AND(D133=0,E133=0,F133=0),0,1)</f>
        <v>0</v>
      </c>
    </row>
    <row r="134" s="76" customFormat="1" hidden="1" spans="1:8">
      <c r="A134" s="222">
        <f t="shared" si="4"/>
        <v>7</v>
      </c>
      <c r="B134" s="223">
        <v>2012302</v>
      </c>
      <c r="C134" s="138" t="s">
        <v>339</v>
      </c>
      <c r="D134" s="227">
        <f>_xlfn.XLOOKUP(B134,表3!B:B,表3!D:D,0)</f>
        <v>0</v>
      </c>
      <c r="E134" s="139">
        <v>0</v>
      </c>
      <c r="F134" s="139">
        <v>0</v>
      </c>
      <c r="G134" s="226"/>
      <c r="H134" s="76">
        <f t="shared" si="5"/>
        <v>0</v>
      </c>
    </row>
    <row r="135" s="76" customFormat="1" hidden="1" spans="1:8">
      <c r="A135" s="222">
        <f t="shared" si="4"/>
        <v>7</v>
      </c>
      <c r="B135" s="223">
        <v>2012303</v>
      </c>
      <c r="C135" s="138" t="s">
        <v>580</v>
      </c>
      <c r="D135" s="227">
        <f>_xlfn.XLOOKUP(B135,表3!B:B,表3!D:D,0)</f>
        <v>0</v>
      </c>
      <c r="E135" s="139">
        <v>0</v>
      </c>
      <c r="F135" s="139">
        <v>0</v>
      </c>
      <c r="G135" s="226"/>
      <c r="H135" s="76">
        <f t="shared" si="5"/>
        <v>0</v>
      </c>
    </row>
    <row r="136" s="76" customFormat="1" spans="1:8">
      <c r="A136" s="222">
        <f t="shared" si="4"/>
        <v>7</v>
      </c>
      <c r="B136" s="223">
        <v>2012304</v>
      </c>
      <c r="C136" s="138" t="s">
        <v>184</v>
      </c>
      <c r="D136" s="227">
        <f>_xlfn.XLOOKUP(B136,表3!B:B,表3!D:D,0)</f>
        <v>20</v>
      </c>
      <c r="E136" s="139">
        <v>20</v>
      </c>
      <c r="F136" s="139">
        <v>0</v>
      </c>
      <c r="G136" s="226"/>
      <c r="H136" s="76">
        <f t="shared" si="5"/>
        <v>1</v>
      </c>
    </row>
    <row r="137" s="76" customFormat="1" hidden="1" spans="1:8">
      <c r="A137" s="222">
        <f t="shared" si="4"/>
        <v>7</v>
      </c>
      <c r="B137" s="223">
        <v>2012350</v>
      </c>
      <c r="C137" s="138" t="s">
        <v>587</v>
      </c>
      <c r="D137" s="227">
        <f>_xlfn.XLOOKUP(B137,表3!B:B,表3!D:D,0)</f>
        <v>0</v>
      </c>
      <c r="E137" s="139">
        <v>0</v>
      </c>
      <c r="F137" s="139">
        <v>0</v>
      </c>
      <c r="G137" s="226"/>
      <c r="H137" s="76">
        <f t="shared" si="5"/>
        <v>0</v>
      </c>
    </row>
    <row r="138" s="76" customFormat="1" hidden="1" spans="1:8">
      <c r="A138" s="222">
        <f t="shared" si="4"/>
        <v>7</v>
      </c>
      <c r="B138" s="223">
        <v>2012399</v>
      </c>
      <c r="C138" s="138" t="s">
        <v>655</v>
      </c>
      <c r="D138" s="227">
        <f>_xlfn.XLOOKUP(B138,表3!B:B,表3!D:D,0)</f>
        <v>0</v>
      </c>
      <c r="E138" s="139">
        <v>0</v>
      </c>
      <c r="F138" s="139">
        <v>0</v>
      </c>
      <c r="G138" s="226"/>
      <c r="H138" s="76">
        <f t="shared" si="5"/>
        <v>0</v>
      </c>
    </row>
    <row r="139" s="76" customFormat="1" hidden="1" spans="1:8">
      <c r="A139" s="222">
        <f t="shared" si="4"/>
        <v>5</v>
      </c>
      <c r="B139" s="223">
        <v>20125</v>
      </c>
      <c r="C139" s="140" t="s">
        <v>656</v>
      </c>
      <c r="D139" s="227">
        <f>_xlfn.XLOOKUP(B139,表3!B:B,表3!D:D,0)</f>
        <v>0</v>
      </c>
      <c r="E139" s="139">
        <f>SUM(E140:E146)</f>
        <v>0</v>
      </c>
      <c r="F139" s="139">
        <f>SUM(F140:F146)</f>
        <v>0</v>
      </c>
      <c r="G139" s="226"/>
      <c r="H139" s="76">
        <f t="shared" si="5"/>
        <v>0</v>
      </c>
    </row>
    <row r="140" s="76" customFormat="1" hidden="1" spans="1:8">
      <c r="A140" s="222">
        <f t="shared" si="4"/>
        <v>7</v>
      </c>
      <c r="B140" s="223">
        <v>2012501</v>
      </c>
      <c r="C140" s="138" t="s">
        <v>579</v>
      </c>
      <c r="D140" s="227">
        <f>_xlfn.XLOOKUP(B140,表3!B:B,表3!D:D,0)</f>
        <v>0</v>
      </c>
      <c r="E140" s="139">
        <v>0</v>
      </c>
      <c r="F140" s="139">
        <v>0</v>
      </c>
      <c r="G140" s="226"/>
      <c r="H140" s="76">
        <f t="shared" si="5"/>
        <v>0</v>
      </c>
    </row>
    <row r="141" s="76" customFormat="1" hidden="1" spans="1:8">
      <c r="A141" s="222">
        <f t="shared" si="4"/>
        <v>7</v>
      </c>
      <c r="B141" s="223">
        <v>2012502</v>
      </c>
      <c r="C141" s="138" t="s">
        <v>339</v>
      </c>
      <c r="D141" s="227">
        <f>_xlfn.XLOOKUP(B141,表3!B:B,表3!D:D,0)</f>
        <v>0</v>
      </c>
      <c r="E141" s="139">
        <v>0</v>
      </c>
      <c r="F141" s="139">
        <v>0</v>
      </c>
      <c r="G141" s="226"/>
      <c r="H141" s="76">
        <f t="shared" si="5"/>
        <v>0</v>
      </c>
    </row>
    <row r="142" s="76" customFormat="1" hidden="1" spans="1:8">
      <c r="A142" s="222">
        <f t="shared" si="4"/>
        <v>7</v>
      </c>
      <c r="B142" s="223">
        <v>2012503</v>
      </c>
      <c r="C142" s="138" t="s">
        <v>580</v>
      </c>
      <c r="D142" s="227">
        <f>_xlfn.XLOOKUP(B142,表3!B:B,表3!D:D,0)</f>
        <v>0</v>
      </c>
      <c r="E142" s="139">
        <v>0</v>
      </c>
      <c r="F142" s="139">
        <v>0</v>
      </c>
      <c r="G142" s="226"/>
      <c r="H142" s="76">
        <f t="shared" si="5"/>
        <v>0</v>
      </c>
    </row>
    <row r="143" s="76" customFormat="1" hidden="1" spans="1:8">
      <c r="A143" s="222">
        <f t="shared" si="4"/>
        <v>7</v>
      </c>
      <c r="B143" s="223">
        <v>2012504</v>
      </c>
      <c r="C143" s="138" t="s">
        <v>657</v>
      </c>
      <c r="D143" s="227">
        <f>_xlfn.XLOOKUP(B143,表3!B:B,表3!D:D,0)</f>
        <v>0</v>
      </c>
      <c r="E143" s="139">
        <v>0</v>
      </c>
      <c r="F143" s="139">
        <v>0</v>
      </c>
      <c r="G143" s="226"/>
      <c r="H143" s="76">
        <f t="shared" si="5"/>
        <v>0</v>
      </c>
    </row>
    <row r="144" s="76" customFormat="1" hidden="1" spans="1:8">
      <c r="A144" s="222">
        <f t="shared" si="4"/>
        <v>7</v>
      </c>
      <c r="B144" s="223">
        <v>2012505</v>
      </c>
      <c r="C144" s="138" t="s">
        <v>658</v>
      </c>
      <c r="D144" s="227">
        <f>_xlfn.XLOOKUP(B144,表3!B:B,表3!D:D,0)</f>
        <v>0</v>
      </c>
      <c r="E144" s="139">
        <v>0</v>
      </c>
      <c r="F144" s="139">
        <v>0</v>
      </c>
      <c r="G144" s="226"/>
      <c r="H144" s="76">
        <f t="shared" si="5"/>
        <v>0</v>
      </c>
    </row>
    <row r="145" s="76" customFormat="1" hidden="1" spans="1:8">
      <c r="A145" s="222">
        <f t="shared" si="4"/>
        <v>7</v>
      </c>
      <c r="B145" s="223">
        <v>2012550</v>
      </c>
      <c r="C145" s="138" t="s">
        <v>587</v>
      </c>
      <c r="D145" s="227">
        <f>_xlfn.XLOOKUP(B145,表3!B:B,表3!D:D,0)</f>
        <v>0</v>
      </c>
      <c r="E145" s="139">
        <v>0</v>
      </c>
      <c r="F145" s="139">
        <v>0</v>
      </c>
      <c r="G145" s="226"/>
      <c r="H145" s="76">
        <f t="shared" si="5"/>
        <v>0</v>
      </c>
    </row>
    <row r="146" s="76" customFormat="1" hidden="1" spans="1:8">
      <c r="A146" s="222">
        <f t="shared" si="4"/>
        <v>7</v>
      </c>
      <c r="B146" s="223">
        <v>2012599</v>
      </c>
      <c r="C146" s="138" t="s">
        <v>659</v>
      </c>
      <c r="D146" s="227">
        <f>_xlfn.XLOOKUP(B146,表3!B:B,表3!D:D,0)</f>
        <v>0</v>
      </c>
      <c r="E146" s="139">
        <v>0</v>
      </c>
      <c r="F146" s="139">
        <v>0</v>
      </c>
      <c r="G146" s="226"/>
      <c r="H146" s="76">
        <f t="shared" si="5"/>
        <v>0</v>
      </c>
    </row>
    <row r="147" s="76" customFormat="1" spans="1:8">
      <c r="A147" s="222">
        <f t="shared" si="4"/>
        <v>5</v>
      </c>
      <c r="B147" s="223">
        <v>20126</v>
      </c>
      <c r="C147" s="140" t="s">
        <v>660</v>
      </c>
      <c r="D147" s="227">
        <f>_xlfn.XLOOKUP(B147,表3!B:B,表3!D:D,0)</f>
        <v>208.68</v>
      </c>
      <c r="E147" s="139">
        <f>SUM(E148:E152)</f>
        <v>208.68</v>
      </c>
      <c r="F147" s="139">
        <f>SUM(F148:F152)</f>
        <v>181</v>
      </c>
      <c r="G147" s="226"/>
      <c r="H147" s="76">
        <f t="shared" si="5"/>
        <v>1</v>
      </c>
    </row>
    <row r="148" s="76" customFormat="1" spans="1:8">
      <c r="A148" s="222">
        <f t="shared" si="4"/>
        <v>7</v>
      </c>
      <c r="B148" s="223">
        <v>2012601</v>
      </c>
      <c r="C148" s="138" t="s">
        <v>579</v>
      </c>
      <c r="D148" s="227">
        <f>_xlfn.XLOOKUP(B148,表3!B:B,表3!D:D,0)</f>
        <v>102.28</v>
      </c>
      <c r="E148" s="139">
        <v>102.28</v>
      </c>
      <c r="F148" s="139">
        <v>137</v>
      </c>
      <c r="G148" s="226"/>
      <c r="H148" s="76">
        <f t="shared" si="5"/>
        <v>1</v>
      </c>
    </row>
    <row r="149" s="76" customFormat="1" spans="1:8">
      <c r="A149" s="222">
        <f t="shared" si="4"/>
        <v>7</v>
      </c>
      <c r="B149" s="223">
        <v>2012602</v>
      </c>
      <c r="C149" s="138" t="s">
        <v>339</v>
      </c>
      <c r="D149" s="227">
        <f>_xlfn.XLOOKUP(B149,表3!B:B,表3!D:D,0)</f>
        <v>56.4</v>
      </c>
      <c r="E149" s="139">
        <v>56.4</v>
      </c>
      <c r="F149" s="139">
        <v>9</v>
      </c>
      <c r="G149" s="226"/>
      <c r="H149" s="76">
        <f t="shared" si="5"/>
        <v>1</v>
      </c>
    </row>
    <row r="150" s="76" customFormat="1" hidden="1" spans="1:8">
      <c r="A150" s="222">
        <f t="shared" si="4"/>
        <v>7</v>
      </c>
      <c r="B150" s="223">
        <v>2012603</v>
      </c>
      <c r="C150" s="138" t="s">
        <v>580</v>
      </c>
      <c r="D150" s="227">
        <f>_xlfn.XLOOKUP(B150,表3!B:B,表3!D:D,0)</f>
        <v>0</v>
      </c>
      <c r="E150" s="139">
        <v>0</v>
      </c>
      <c r="F150" s="139">
        <v>0</v>
      </c>
      <c r="G150" s="226"/>
      <c r="H150" s="76">
        <f t="shared" si="5"/>
        <v>0</v>
      </c>
    </row>
    <row r="151" s="76" customFormat="1" spans="1:8">
      <c r="A151" s="222">
        <f t="shared" si="4"/>
        <v>7</v>
      </c>
      <c r="B151" s="223">
        <v>2012604</v>
      </c>
      <c r="C151" s="138" t="s">
        <v>661</v>
      </c>
      <c r="D151" s="227">
        <f>_xlfn.XLOOKUP(B151,表3!B:B,表3!D:D,0)</f>
        <v>50</v>
      </c>
      <c r="E151" s="139">
        <v>50</v>
      </c>
      <c r="F151" s="139">
        <v>35</v>
      </c>
      <c r="G151" s="226"/>
      <c r="H151" s="76">
        <f t="shared" si="5"/>
        <v>1</v>
      </c>
    </row>
    <row r="152" s="76" customFormat="1" hidden="1" spans="1:8">
      <c r="A152" s="222">
        <f t="shared" si="4"/>
        <v>7</v>
      </c>
      <c r="B152" s="223">
        <v>2012699</v>
      </c>
      <c r="C152" s="138" t="s">
        <v>662</v>
      </c>
      <c r="D152" s="227">
        <f>_xlfn.XLOOKUP(B152,表3!B:B,表3!D:D,0)</f>
        <v>0</v>
      </c>
      <c r="E152" s="139">
        <v>0</v>
      </c>
      <c r="F152" s="139">
        <v>0</v>
      </c>
      <c r="G152" s="226"/>
      <c r="H152" s="76">
        <f t="shared" si="5"/>
        <v>0</v>
      </c>
    </row>
    <row r="153" s="76" customFormat="1" spans="1:8">
      <c r="A153" s="222">
        <f t="shared" si="4"/>
        <v>5</v>
      </c>
      <c r="B153" s="223">
        <v>20128</v>
      </c>
      <c r="C153" s="140" t="s">
        <v>663</v>
      </c>
      <c r="D153" s="227">
        <f>_xlfn.XLOOKUP(B153,表3!B:B,表3!D:D,0)</f>
        <v>116.32</v>
      </c>
      <c r="E153" s="139">
        <f>SUM(E154:E159)</f>
        <v>116.32</v>
      </c>
      <c r="F153" s="139">
        <f>SUM(F154:F159)</f>
        <v>105</v>
      </c>
      <c r="G153" s="226"/>
      <c r="H153" s="76">
        <f t="shared" si="5"/>
        <v>1</v>
      </c>
    </row>
    <row r="154" s="76" customFormat="1" spans="1:8">
      <c r="A154" s="222">
        <f t="shared" si="4"/>
        <v>7</v>
      </c>
      <c r="B154" s="223">
        <v>2012801</v>
      </c>
      <c r="C154" s="138" t="s">
        <v>579</v>
      </c>
      <c r="D154" s="227">
        <f>_xlfn.XLOOKUP(B154,表3!B:B,表3!D:D,0)</f>
        <v>94.52</v>
      </c>
      <c r="E154" s="139">
        <v>94.52</v>
      </c>
      <c r="F154" s="139">
        <v>103</v>
      </c>
      <c r="G154" s="226"/>
      <c r="H154" s="76">
        <f t="shared" si="5"/>
        <v>1</v>
      </c>
    </row>
    <row r="155" s="76" customFormat="1" spans="1:8">
      <c r="A155" s="222">
        <f t="shared" si="4"/>
        <v>7</v>
      </c>
      <c r="B155" s="223">
        <v>2012802</v>
      </c>
      <c r="C155" s="138" t="s">
        <v>339</v>
      </c>
      <c r="D155" s="227">
        <f>_xlfn.XLOOKUP(B155,表3!B:B,表3!D:D,0)</f>
        <v>21.8</v>
      </c>
      <c r="E155" s="139">
        <v>21.8</v>
      </c>
      <c r="F155" s="139">
        <v>2</v>
      </c>
      <c r="G155" s="226"/>
      <c r="H155" s="76">
        <f t="shared" si="5"/>
        <v>1</v>
      </c>
    </row>
    <row r="156" s="76" customFormat="1" hidden="1" spans="1:8">
      <c r="A156" s="222">
        <f t="shared" si="4"/>
        <v>7</v>
      </c>
      <c r="B156" s="223">
        <v>2012803</v>
      </c>
      <c r="C156" s="138" t="s">
        <v>580</v>
      </c>
      <c r="D156" s="227">
        <f>_xlfn.XLOOKUP(B156,表3!B:B,表3!D:D,0)</f>
        <v>0</v>
      </c>
      <c r="E156" s="139">
        <v>0</v>
      </c>
      <c r="F156" s="139">
        <v>0</v>
      </c>
      <c r="G156" s="226"/>
      <c r="H156" s="76">
        <f t="shared" si="5"/>
        <v>0</v>
      </c>
    </row>
    <row r="157" s="76" customFormat="1" hidden="1" spans="1:8">
      <c r="A157" s="222">
        <f t="shared" si="4"/>
        <v>7</v>
      </c>
      <c r="B157" s="223">
        <v>2012804</v>
      </c>
      <c r="C157" s="138" t="s">
        <v>592</v>
      </c>
      <c r="D157" s="227">
        <f>_xlfn.XLOOKUP(B157,表3!B:B,表3!D:D,0)</f>
        <v>0</v>
      </c>
      <c r="E157" s="139">
        <v>0</v>
      </c>
      <c r="F157" s="139">
        <v>0</v>
      </c>
      <c r="G157" s="226"/>
      <c r="H157" s="76">
        <f t="shared" si="5"/>
        <v>0</v>
      </c>
    </row>
    <row r="158" s="76" customFormat="1" hidden="1" spans="1:8">
      <c r="A158" s="222">
        <f t="shared" si="4"/>
        <v>7</v>
      </c>
      <c r="B158" s="223">
        <v>2012850</v>
      </c>
      <c r="C158" s="138" t="s">
        <v>587</v>
      </c>
      <c r="D158" s="227">
        <f>_xlfn.XLOOKUP(B158,表3!B:B,表3!D:D,0)</f>
        <v>0</v>
      </c>
      <c r="E158" s="139">
        <v>0</v>
      </c>
      <c r="F158" s="139">
        <v>0</v>
      </c>
      <c r="G158" s="226"/>
      <c r="H158" s="76">
        <f t="shared" si="5"/>
        <v>0</v>
      </c>
    </row>
    <row r="159" s="76" customFormat="1" hidden="1" spans="1:8">
      <c r="A159" s="222">
        <f t="shared" si="4"/>
        <v>7</v>
      </c>
      <c r="B159" s="223">
        <v>2012899</v>
      </c>
      <c r="C159" s="138" t="s">
        <v>664</v>
      </c>
      <c r="D159" s="227">
        <f>_xlfn.XLOOKUP(B159,表3!B:B,表3!D:D,0)</f>
        <v>0</v>
      </c>
      <c r="E159" s="139">
        <v>0</v>
      </c>
      <c r="F159" s="139">
        <v>0</v>
      </c>
      <c r="G159" s="226"/>
      <c r="H159" s="76">
        <f t="shared" si="5"/>
        <v>0</v>
      </c>
    </row>
    <row r="160" s="76" customFormat="1" spans="1:8">
      <c r="A160" s="222">
        <f t="shared" si="4"/>
        <v>5</v>
      </c>
      <c r="B160" s="223">
        <v>20129</v>
      </c>
      <c r="C160" s="140" t="s">
        <v>665</v>
      </c>
      <c r="D160" s="227">
        <f>_xlfn.XLOOKUP(B160,表3!B:B,表3!D:D,0)</f>
        <v>331</v>
      </c>
      <c r="E160" s="139">
        <f>SUM(E161:E166)</f>
        <v>331</v>
      </c>
      <c r="F160" s="139">
        <f>SUM(F161:F166)</f>
        <v>677</v>
      </c>
      <c r="G160" s="226"/>
      <c r="H160" s="76">
        <f t="shared" si="5"/>
        <v>1</v>
      </c>
    </row>
    <row r="161" s="76" customFormat="1" spans="1:8">
      <c r="A161" s="222">
        <f t="shared" si="4"/>
        <v>7</v>
      </c>
      <c r="B161" s="223">
        <v>2012901</v>
      </c>
      <c r="C161" s="138" t="s">
        <v>579</v>
      </c>
      <c r="D161" s="227">
        <f>_xlfn.XLOOKUP(B161,表3!B:B,表3!D:D,0)</f>
        <v>285.4</v>
      </c>
      <c r="E161" s="139">
        <v>285.4</v>
      </c>
      <c r="F161" s="139">
        <v>375</v>
      </c>
      <c r="G161" s="226"/>
      <c r="H161" s="76">
        <f t="shared" si="5"/>
        <v>1</v>
      </c>
    </row>
    <row r="162" s="76" customFormat="1" spans="1:8">
      <c r="A162" s="222">
        <f t="shared" si="4"/>
        <v>7</v>
      </c>
      <c r="B162" s="223">
        <v>2012902</v>
      </c>
      <c r="C162" s="138" t="s">
        <v>339</v>
      </c>
      <c r="D162" s="227">
        <f>_xlfn.XLOOKUP(B162,表3!B:B,表3!D:D,0)</f>
        <v>0</v>
      </c>
      <c r="E162" s="139">
        <v>0</v>
      </c>
      <c r="F162" s="139">
        <v>2</v>
      </c>
      <c r="G162" s="226"/>
      <c r="H162" s="76">
        <f t="shared" si="5"/>
        <v>1</v>
      </c>
    </row>
    <row r="163" s="76" customFormat="1" hidden="1" spans="1:8">
      <c r="A163" s="222">
        <f t="shared" si="4"/>
        <v>7</v>
      </c>
      <c r="B163" s="223">
        <v>2012903</v>
      </c>
      <c r="C163" s="138" t="s">
        <v>580</v>
      </c>
      <c r="D163" s="227">
        <f>_xlfn.XLOOKUP(B163,表3!B:B,表3!D:D,0)</f>
        <v>0</v>
      </c>
      <c r="E163" s="139">
        <v>0</v>
      </c>
      <c r="F163" s="139">
        <v>0</v>
      </c>
      <c r="G163" s="226"/>
      <c r="H163" s="76">
        <f t="shared" si="5"/>
        <v>0</v>
      </c>
    </row>
    <row r="164" s="76" customFormat="1" spans="1:8">
      <c r="A164" s="222">
        <f t="shared" si="4"/>
        <v>7</v>
      </c>
      <c r="B164" s="223">
        <v>2012906</v>
      </c>
      <c r="C164" s="138" t="s">
        <v>666</v>
      </c>
      <c r="D164" s="227">
        <f>_xlfn.XLOOKUP(B164,表3!B:B,表3!D:D,0)</f>
        <v>0</v>
      </c>
      <c r="E164" s="139">
        <v>0</v>
      </c>
      <c r="F164" s="139">
        <v>300</v>
      </c>
      <c r="G164" s="226"/>
      <c r="H164" s="76">
        <f t="shared" si="5"/>
        <v>1</v>
      </c>
    </row>
    <row r="165" s="76" customFormat="1" hidden="1" spans="1:8">
      <c r="A165" s="222">
        <f t="shared" si="4"/>
        <v>7</v>
      </c>
      <c r="B165" s="223">
        <v>2012950</v>
      </c>
      <c r="C165" s="138" t="s">
        <v>587</v>
      </c>
      <c r="D165" s="227">
        <f>_xlfn.XLOOKUP(B165,表3!B:B,表3!D:D,0)</f>
        <v>0</v>
      </c>
      <c r="E165" s="139">
        <v>0</v>
      </c>
      <c r="F165" s="139">
        <v>0</v>
      </c>
      <c r="G165" s="226"/>
      <c r="H165" s="76">
        <f t="shared" si="5"/>
        <v>0</v>
      </c>
    </row>
    <row r="166" s="76" customFormat="1" spans="1:8">
      <c r="A166" s="222">
        <f t="shared" si="4"/>
        <v>7</v>
      </c>
      <c r="B166" s="223">
        <v>2012999</v>
      </c>
      <c r="C166" s="138" t="s">
        <v>667</v>
      </c>
      <c r="D166" s="227">
        <f>_xlfn.XLOOKUP(B166,表3!B:B,表3!D:D,0)</f>
        <v>45.6</v>
      </c>
      <c r="E166" s="139">
        <v>45.6</v>
      </c>
      <c r="F166" s="139">
        <v>0</v>
      </c>
      <c r="G166" s="226"/>
      <c r="H166" s="76">
        <f t="shared" si="5"/>
        <v>1</v>
      </c>
    </row>
    <row r="167" s="76" customFormat="1" spans="1:8">
      <c r="A167" s="222">
        <f t="shared" si="4"/>
        <v>5</v>
      </c>
      <c r="B167" s="223">
        <v>20131</v>
      </c>
      <c r="C167" s="140" t="s">
        <v>668</v>
      </c>
      <c r="D167" s="227">
        <f>_xlfn.XLOOKUP(B167,表3!B:B,表3!D:D,0)</f>
        <v>2212.78</v>
      </c>
      <c r="E167" s="139">
        <f>SUM(E168:E173)</f>
        <v>2212.78</v>
      </c>
      <c r="F167" s="139">
        <f>SUM(F168:F173)</f>
        <v>2198</v>
      </c>
      <c r="G167" s="226"/>
      <c r="H167" s="76">
        <f t="shared" si="5"/>
        <v>1</v>
      </c>
    </row>
    <row r="168" s="76" customFormat="1" spans="1:8">
      <c r="A168" s="222">
        <f t="shared" si="4"/>
        <v>7</v>
      </c>
      <c r="B168" s="223">
        <v>2013101</v>
      </c>
      <c r="C168" s="138" t="s">
        <v>579</v>
      </c>
      <c r="D168" s="227">
        <f>_xlfn.XLOOKUP(B168,表3!B:B,表3!D:D,0)</f>
        <v>1124.69</v>
      </c>
      <c r="E168" s="139">
        <v>1124.69</v>
      </c>
      <c r="F168" s="139">
        <v>1552</v>
      </c>
      <c r="G168" s="226"/>
      <c r="H168" s="76">
        <f t="shared" si="5"/>
        <v>1</v>
      </c>
    </row>
    <row r="169" s="76" customFormat="1" spans="1:8">
      <c r="A169" s="222">
        <f t="shared" si="4"/>
        <v>7</v>
      </c>
      <c r="B169" s="223">
        <v>2013102</v>
      </c>
      <c r="C169" s="138" t="s">
        <v>339</v>
      </c>
      <c r="D169" s="227">
        <f>_xlfn.XLOOKUP(B169,表3!B:B,表3!D:D,0)</f>
        <v>1088.09</v>
      </c>
      <c r="E169" s="139">
        <v>1088.09</v>
      </c>
      <c r="F169" s="139">
        <v>622</v>
      </c>
      <c r="G169" s="226"/>
      <c r="H169" s="76">
        <f t="shared" si="5"/>
        <v>1</v>
      </c>
    </row>
    <row r="170" s="76" customFormat="1" hidden="1" spans="1:8">
      <c r="A170" s="222">
        <f t="shared" si="4"/>
        <v>7</v>
      </c>
      <c r="B170" s="223">
        <v>2013103</v>
      </c>
      <c r="C170" s="138" t="s">
        <v>580</v>
      </c>
      <c r="D170" s="227">
        <f>_xlfn.XLOOKUP(B170,表3!B:B,表3!D:D,0)</f>
        <v>0</v>
      </c>
      <c r="E170" s="139">
        <v>0</v>
      </c>
      <c r="F170" s="139">
        <v>0</v>
      </c>
      <c r="G170" s="226"/>
      <c r="H170" s="76">
        <f t="shared" si="5"/>
        <v>0</v>
      </c>
    </row>
    <row r="171" s="76" customFormat="1" hidden="1" spans="1:8">
      <c r="A171" s="222">
        <f t="shared" si="4"/>
        <v>7</v>
      </c>
      <c r="B171" s="223">
        <v>2013105</v>
      </c>
      <c r="C171" s="138" t="s">
        <v>669</v>
      </c>
      <c r="D171" s="227">
        <f>_xlfn.XLOOKUP(B171,表3!B:B,表3!D:D,0)</f>
        <v>0</v>
      </c>
      <c r="E171" s="139">
        <v>0</v>
      </c>
      <c r="F171" s="139">
        <v>0</v>
      </c>
      <c r="G171" s="226"/>
      <c r="H171" s="76">
        <f t="shared" si="5"/>
        <v>0</v>
      </c>
    </row>
    <row r="172" s="76" customFormat="1" hidden="1" spans="1:8">
      <c r="A172" s="222">
        <f t="shared" si="4"/>
        <v>7</v>
      </c>
      <c r="B172" s="223">
        <v>2013150</v>
      </c>
      <c r="C172" s="138" t="s">
        <v>587</v>
      </c>
      <c r="D172" s="227">
        <f>_xlfn.XLOOKUP(B172,表3!B:B,表3!D:D,0)</f>
        <v>0</v>
      </c>
      <c r="E172" s="139">
        <v>0</v>
      </c>
      <c r="F172" s="139">
        <v>0</v>
      </c>
      <c r="G172" s="226"/>
      <c r="H172" s="76">
        <f t="shared" si="5"/>
        <v>0</v>
      </c>
    </row>
    <row r="173" s="76" customFormat="1" spans="1:8">
      <c r="A173" s="222">
        <f t="shared" si="4"/>
        <v>7</v>
      </c>
      <c r="B173" s="223">
        <v>2013199</v>
      </c>
      <c r="C173" s="138" t="s">
        <v>670</v>
      </c>
      <c r="D173" s="227">
        <f>_xlfn.XLOOKUP(B173,表3!B:B,表3!D:D,0)</f>
        <v>0</v>
      </c>
      <c r="E173" s="139">
        <v>0</v>
      </c>
      <c r="F173" s="139">
        <v>24</v>
      </c>
      <c r="G173" s="226"/>
      <c r="H173" s="76">
        <f t="shared" si="5"/>
        <v>1</v>
      </c>
    </row>
    <row r="174" s="76" customFormat="1" spans="1:8">
      <c r="A174" s="222">
        <f t="shared" si="4"/>
        <v>5</v>
      </c>
      <c r="B174" s="223">
        <v>20132</v>
      </c>
      <c r="C174" s="140" t="s">
        <v>671</v>
      </c>
      <c r="D174" s="227">
        <f>_xlfn.XLOOKUP(B174,表3!B:B,表3!D:D,0)</f>
        <v>1503.52</v>
      </c>
      <c r="E174" s="139">
        <f>SUM(E175:E180)</f>
        <v>1503.52</v>
      </c>
      <c r="F174" s="139">
        <f>SUM(F175:F180)</f>
        <v>1343</v>
      </c>
      <c r="G174" s="226"/>
      <c r="H174" s="76">
        <f t="shared" si="5"/>
        <v>1</v>
      </c>
    </row>
    <row r="175" s="76" customFormat="1" spans="1:8">
      <c r="A175" s="222">
        <f t="shared" si="4"/>
        <v>7</v>
      </c>
      <c r="B175" s="223">
        <v>2013201</v>
      </c>
      <c r="C175" s="138" t="s">
        <v>579</v>
      </c>
      <c r="D175" s="227">
        <f>_xlfn.XLOOKUP(B175,表3!B:B,表3!D:D,0)</f>
        <v>741.47</v>
      </c>
      <c r="E175" s="139">
        <v>741.47</v>
      </c>
      <c r="F175" s="139">
        <v>657</v>
      </c>
      <c r="G175" s="226"/>
      <c r="H175" s="76">
        <f t="shared" si="5"/>
        <v>1</v>
      </c>
    </row>
    <row r="176" s="76" customFormat="1" spans="1:8">
      <c r="A176" s="222">
        <f t="shared" si="4"/>
        <v>7</v>
      </c>
      <c r="B176" s="223">
        <v>2013202</v>
      </c>
      <c r="C176" s="138" t="s">
        <v>339</v>
      </c>
      <c r="D176" s="227">
        <f>_xlfn.XLOOKUP(B176,表3!B:B,表3!D:D,0)</f>
        <v>762.05</v>
      </c>
      <c r="E176" s="139">
        <v>762.05</v>
      </c>
      <c r="F176" s="139">
        <v>349</v>
      </c>
      <c r="G176" s="226"/>
      <c r="H176" s="76">
        <f t="shared" si="5"/>
        <v>1</v>
      </c>
    </row>
    <row r="177" s="76" customFormat="1" hidden="1" spans="1:8">
      <c r="A177" s="222">
        <f t="shared" si="4"/>
        <v>7</v>
      </c>
      <c r="B177" s="223">
        <v>2013203</v>
      </c>
      <c r="C177" s="138" t="s">
        <v>580</v>
      </c>
      <c r="D177" s="227">
        <f>_xlfn.XLOOKUP(B177,表3!B:B,表3!D:D,0)</f>
        <v>0</v>
      </c>
      <c r="E177" s="139">
        <v>0</v>
      </c>
      <c r="F177" s="139">
        <v>0</v>
      </c>
      <c r="G177" s="226"/>
      <c r="H177" s="76">
        <f t="shared" si="5"/>
        <v>0</v>
      </c>
    </row>
    <row r="178" s="76" customFormat="1" hidden="1" spans="1:8">
      <c r="A178" s="222">
        <f t="shared" si="4"/>
        <v>7</v>
      </c>
      <c r="B178" s="223">
        <v>2013204</v>
      </c>
      <c r="C178" s="138" t="s">
        <v>672</v>
      </c>
      <c r="D178" s="227">
        <f>_xlfn.XLOOKUP(B178,表3!B:B,表3!D:D,0)</f>
        <v>0</v>
      </c>
      <c r="E178" s="139">
        <v>0</v>
      </c>
      <c r="F178" s="139">
        <v>0</v>
      </c>
      <c r="G178" s="226"/>
      <c r="H178" s="76">
        <f t="shared" si="5"/>
        <v>0</v>
      </c>
    </row>
    <row r="179" s="76" customFormat="1" hidden="1" spans="1:8">
      <c r="A179" s="222">
        <f t="shared" si="4"/>
        <v>7</v>
      </c>
      <c r="B179" s="223">
        <v>2013250</v>
      </c>
      <c r="C179" s="138" t="s">
        <v>587</v>
      </c>
      <c r="D179" s="227">
        <f>_xlfn.XLOOKUP(B179,表3!B:B,表3!D:D,0)</f>
        <v>0</v>
      </c>
      <c r="E179" s="139">
        <v>0</v>
      </c>
      <c r="F179" s="139">
        <v>0</v>
      </c>
      <c r="G179" s="226"/>
      <c r="H179" s="76">
        <f t="shared" si="5"/>
        <v>0</v>
      </c>
    </row>
    <row r="180" s="76" customFormat="1" spans="1:8">
      <c r="A180" s="222">
        <f t="shared" si="4"/>
        <v>7</v>
      </c>
      <c r="B180" s="223">
        <v>2013299</v>
      </c>
      <c r="C180" s="138" t="s">
        <v>673</v>
      </c>
      <c r="D180" s="227">
        <f>_xlfn.XLOOKUP(B180,表3!B:B,表3!D:D,0)</f>
        <v>0</v>
      </c>
      <c r="E180" s="139">
        <v>0</v>
      </c>
      <c r="F180" s="139">
        <v>337</v>
      </c>
      <c r="G180" s="226"/>
      <c r="H180" s="76">
        <f t="shared" si="5"/>
        <v>1</v>
      </c>
    </row>
    <row r="181" s="76" customFormat="1" spans="1:8">
      <c r="A181" s="222">
        <f t="shared" si="4"/>
        <v>5</v>
      </c>
      <c r="B181" s="223">
        <v>20133</v>
      </c>
      <c r="C181" s="140" t="s">
        <v>674</v>
      </c>
      <c r="D181" s="227">
        <f>_xlfn.XLOOKUP(B181,表3!B:B,表3!D:D,0)</f>
        <v>529.69</v>
      </c>
      <c r="E181" s="139">
        <f>SUM(E182:E187)</f>
        <v>529.69</v>
      </c>
      <c r="F181" s="139">
        <f>SUM(F182:F187)</f>
        <v>594</v>
      </c>
      <c r="G181" s="226"/>
      <c r="H181" s="76">
        <f t="shared" si="5"/>
        <v>1</v>
      </c>
    </row>
    <row r="182" s="76" customFormat="1" spans="1:8">
      <c r="A182" s="222">
        <f t="shared" si="4"/>
        <v>7</v>
      </c>
      <c r="B182" s="223">
        <v>2013301</v>
      </c>
      <c r="C182" s="138" t="s">
        <v>579</v>
      </c>
      <c r="D182" s="227">
        <f>_xlfn.XLOOKUP(B182,表3!B:B,表3!D:D,0)</f>
        <v>242.69</v>
      </c>
      <c r="E182" s="139">
        <v>242.69</v>
      </c>
      <c r="F182" s="139">
        <v>244</v>
      </c>
      <c r="G182" s="226"/>
      <c r="H182" s="76">
        <f t="shared" si="5"/>
        <v>1</v>
      </c>
    </row>
    <row r="183" s="76" customFormat="1" spans="1:8">
      <c r="A183" s="222">
        <f t="shared" si="4"/>
        <v>7</v>
      </c>
      <c r="B183" s="223">
        <v>2013302</v>
      </c>
      <c r="C183" s="138" t="s">
        <v>339</v>
      </c>
      <c r="D183" s="227">
        <f>_xlfn.XLOOKUP(B183,表3!B:B,表3!D:D,0)</f>
        <v>287</v>
      </c>
      <c r="E183" s="139">
        <v>287</v>
      </c>
      <c r="F183" s="139">
        <v>350</v>
      </c>
      <c r="G183" s="226"/>
      <c r="H183" s="76">
        <f t="shared" si="5"/>
        <v>1</v>
      </c>
    </row>
    <row r="184" s="76" customFormat="1" hidden="1" spans="1:8">
      <c r="A184" s="222">
        <f t="shared" si="4"/>
        <v>7</v>
      </c>
      <c r="B184" s="223">
        <v>2013303</v>
      </c>
      <c r="C184" s="138" t="s">
        <v>580</v>
      </c>
      <c r="D184" s="227">
        <f>_xlfn.XLOOKUP(B184,表3!B:B,表3!D:D,0)</f>
        <v>0</v>
      </c>
      <c r="E184" s="139">
        <v>0</v>
      </c>
      <c r="F184" s="139">
        <v>0</v>
      </c>
      <c r="G184" s="226"/>
      <c r="H184" s="76">
        <f t="shared" si="5"/>
        <v>0</v>
      </c>
    </row>
    <row r="185" s="76" customFormat="1" hidden="1" spans="1:8">
      <c r="A185" s="222">
        <f t="shared" si="4"/>
        <v>7</v>
      </c>
      <c r="B185" s="223">
        <v>2013304</v>
      </c>
      <c r="C185" s="138" t="s">
        <v>675</v>
      </c>
      <c r="D185" s="227">
        <f>_xlfn.XLOOKUP(B185,表3!B:B,表3!D:D,0)</f>
        <v>0</v>
      </c>
      <c r="E185" s="139">
        <v>0</v>
      </c>
      <c r="F185" s="139">
        <v>0</v>
      </c>
      <c r="G185" s="226"/>
      <c r="H185" s="76">
        <f t="shared" si="5"/>
        <v>0</v>
      </c>
    </row>
    <row r="186" s="76" customFormat="1" hidden="1" spans="1:8">
      <c r="A186" s="222">
        <f t="shared" si="4"/>
        <v>7</v>
      </c>
      <c r="B186" s="223">
        <v>2013350</v>
      </c>
      <c r="C186" s="138" t="s">
        <v>587</v>
      </c>
      <c r="D186" s="227">
        <f>_xlfn.XLOOKUP(B186,表3!B:B,表3!D:D,0)</f>
        <v>0</v>
      </c>
      <c r="E186" s="139">
        <v>0</v>
      </c>
      <c r="F186" s="139">
        <v>0</v>
      </c>
      <c r="G186" s="226"/>
      <c r="H186" s="76">
        <f t="shared" si="5"/>
        <v>0</v>
      </c>
    </row>
    <row r="187" s="76" customFormat="1" hidden="1" spans="1:8">
      <c r="A187" s="222">
        <f t="shared" si="4"/>
        <v>7</v>
      </c>
      <c r="B187" s="223">
        <v>2013399</v>
      </c>
      <c r="C187" s="138" t="s">
        <v>676</v>
      </c>
      <c r="D187" s="227">
        <f>_xlfn.XLOOKUP(B187,表3!B:B,表3!D:D,0)</f>
        <v>0</v>
      </c>
      <c r="E187" s="139">
        <v>0</v>
      </c>
      <c r="F187" s="139">
        <v>0</v>
      </c>
      <c r="G187" s="226"/>
      <c r="H187" s="76">
        <f t="shared" si="5"/>
        <v>0</v>
      </c>
    </row>
    <row r="188" s="76" customFormat="1" spans="1:8">
      <c r="A188" s="222">
        <f t="shared" si="4"/>
        <v>5</v>
      </c>
      <c r="B188" s="223">
        <v>20134</v>
      </c>
      <c r="C188" s="140" t="s">
        <v>677</v>
      </c>
      <c r="D188" s="227">
        <f>_xlfn.XLOOKUP(B188,表3!B:B,表3!D:D,0)</f>
        <v>287.22</v>
      </c>
      <c r="E188" s="139">
        <f>SUM(E189:E195)</f>
        <v>287.22</v>
      </c>
      <c r="F188" s="139">
        <f>SUM(F189:F195)</f>
        <v>304</v>
      </c>
      <c r="G188" s="226"/>
      <c r="H188" s="76">
        <f t="shared" si="5"/>
        <v>1</v>
      </c>
    </row>
    <row r="189" s="76" customFormat="1" spans="1:8">
      <c r="A189" s="222">
        <f t="shared" si="4"/>
        <v>7</v>
      </c>
      <c r="B189" s="223">
        <v>2013401</v>
      </c>
      <c r="C189" s="138" t="s">
        <v>579</v>
      </c>
      <c r="D189" s="227">
        <f>_xlfn.XLOOKUP(B189,表3!B:B,表3!D:D,0)</f>
        <v>231.82</v>
      </c>
      <c r="E189" s="139">
        <v>231.82</v>
      </c>
      <c r="F189" s="139">
        <v>289</v>
      </c>
      <c r="G189" s="226"/>
      <c r="H189" s="76">
        <f t="shared" si="5"/>
        <v>1</v>
      </c>
    </row>
    <row r="190" s="76" customFormat="1" spans="1:8">
      <c r="A190" s="222">
        <f t="shared" si="4"/>
        <v>7</v>
      </c>
      <c r="B190" s="223">
        <v>2013402</v>
      </c>
      <c r="C190" s="138" t="s">
        <v>339</v>
      </c>
      <c r="D190" s="227">
        <f>_xlfn.XLOOKUP(B190,表3!B:B,表3!D:D,0)</f>
        <v>42</v>
      </c>
      <c r="E190" s="139">
        <v>42</v>
      </c>
      <c r="F190" s="139">
        <v>15</v>
      </c>
      <c r="G190" s="226"/>
      <c r="H190" s="76">
        <f t="shared" si="5"/>
        <v>1</v>
      </c>
    </row>
    <row r="191" s="76" customFormat="1" hidden="1" spans="1:8">
      <c r="A191" s="222">
        <f t="shared" si="4"/>
        <v>7</v>
      </c>
      <c r="B191" s="223">
        <v>2013403</v>
      </c>
      <c r="C191" s="138" t="s">
        <v>580</v>
      </c>
      <c r="D191" s="227">
        <f>_xlfn.XLOOKUP(B191,表3!B:B,表3!D:D,0)</f>
        <v>0</v>
      </c>
      <c r="E191" s="139">
        <v>0</v>
      </c>
      <c r="F191" s="139">
        <v>0</v>
      </c>
      <c r="G191" s="226"/>
      <c r="H191" s="76">
        <f t="shared" si="5"/>
        <v>0</v>
      </c>
    </row>
    <row r="192" s="76" customFormat="1" spans="1:8">
      <c r="A192" s="222">
        <f t="shared" si="4"/>
        <v>7</v>
      </c>
      <c r="B192" s="223">
        <v>2013404</v>
      </c>
      <c r="C192" s="138" t="s">
        <v>678</v>
      </c>
      <c r="D192" s="227">
        <f>_xlfn.XLOOKUP(B192,表3!B:B,表3!D:D,0)</f>
        <v>13.4</v>
      </c>
      <c r="E192" s="139">
        <v>13.4</v>
      </c>
      <c r="F192" s="139">
        <v>0</v>
      </c>
      <c r="G192" s="226"/>
      <c r="H192" s="76">
        <f t="shared" si="5"/>
        <v>1</v>
      </c>
    </row>
    <row r="193" s="76" customFormat="1" hidden="1" spans="1:8">
      <c r="A193" s="222">
        <f t="shared" si="4"/>
        <v>7</v>
      </c>
      <c r="B193" s="223">
        <v>2013405</v>
      </c>
      <c r="C193" s="138" t="s">
        <v>679</v>
      </c>
      <c r="D193" s="227">
        <f>_xlfn.XLOOKUP(B193,表3!B:B,表3!D:D,0)</f>
        <v>0</v>
      </c>
      <c r="E193" s="139">
        <v>0</v>
      </c>
      <c r="F193" s="139">
        <v>0</v>
      </c>
      <c r="G193" s="226"/>
      <c r="H193" s="76">
        <f t="shared" si="5"/>
        <v>0</v>
      </c>
    </row>
    <row r="194" s="76" customFormat="1" hidden="1" spans="1:8">
      <c r="A194" s="222">
        <f t="shared" si="4"/>
        <v>7</v>
      </c>
      <c r="B194" s="223">
        <v>2013450</v>
      </c>
      <c r="C194" s="138" t="s">
        <v>587</v>
      </c>
      <c r="D194" s="227">
        <f>_xlfn.XLOOKUP(B194,表3!B:B,表3!D:D,0)</f>
        <v>0</v>
      </c>
      <c r="E194" s="139">
        <v>0</v>
      </c>
      <c r="F194" s="139">
        <v>0</v>
      </c>
      <c r="G194" s="226"/>
      <c r="H194" s="76">
        <f t="shared" si="5"/>
        <v>0</v>
      </c>
    </row>
    <row r="195" s="76" customFormat="1" hidden="1" spans="1:8">
      <c r="A195" s="222">
        <f t="shared" si="4"/>
        <v>7</v>
      </c>
      <c r="B195" s="223">
        <v>2013499</v>
      </c>
      <c r="C195" s="138" t="s">
        <v>680</v>
      </c>
      <c r="D195" s="227">
        <f>_xlfn.XLOOKUP(B195,表3!B:B,表3!D:D,0)</f>
        <v>0</v>
      </c>
      <c r="E195" s="139">
        <v>0</v>
      </c>
      <c r="F195" s="139">
        <v>0</v>
      </c>
      <c r="G195" s="226"/>
      <c r="H195" s="76">
        <f t="shared" si="5"/>
        <v>0</v>
      </c>
    </row>
    <row r="196" s="76" customFormat="1" hidden="1" spans="1:8">
      <c r="A196" s="222">
        <f t="shared" ref="A196:A259" si="6">LEN(B196)</f>
        <v>5</v>
      </c>
      <c r="B196" s="223">
        <v>20135</v>
      </c>
      <c r="C196" s="140" t="s">
        <v>681</v>
      </c>
      <c r="D196" s="227">
        <f>_xlfn.XLOOKUP(B196,表3!B:B,表3!D:D,0)</f>
        <v>0</v>
      </c>
      <c r="E196" s="139">
        <f>SUM(E197:E201)</f>
        <v>0</v>
      </c>
      <c r="F196" s="139">
        <f>SUM(F197:F201)</f>
        <v>0</v>
      </c>
      <c r="G196" s="226"/>
      <c r="H196" s="76">
        <f t="shared" si="5"/>
        <v>0</v>
      </c>
    </row>
    <row r="197" s="76" customFormat="1" hidden="1" spans="1:8">
      <c r="A197" s="222">
        <f t="shared" si="6"/>
        <v>7</v>
      </c>
      <c r="B197" s="223">
        <v>2013501</v>
      </c>
      <c r="C197" s="138" t="s">
        <v>579</v>
      </c>
      <c r="D197" s="227">
        <f>_xlfn.XLOOKUP(B197,表3!B:B,表3!D:D,0)</f>
        <v>0</v>
      </c>
      <c r="E197" s="139">
        <v>0</v>
      </c>
      <c r="F197" s="139">
        <v>0</v>
      </c>
      <c r="G197" s="226"/>
      <c r="H197" s="76">
        <f t="shared" ref="H197:H260" si="7">IF(AND(D197=0,E197=0,F197=0),0,1)</f>
        <v>0</v>
      </c>
    </row>
    <row r="198" s="76" customFormat="1" hidden="1" spans="1:8">
      <c r="A198" s="222">
        <f t="shared" si="6"/>
        <v>7</v>
      </c>
      <c r="B198" s="223">
        <v>2013502</v>
      </c>
      <c r="C198" s="138" t="s">
        <v>339</v>
      </c>
      <c r="D198" s="227">
        <f>_xlfn.XLOOKUP(B198,表3!B:B,表3!D:D,0)</f>
        <v>0</v>
      </c>
      <c r="E198" s="139">
        <v>0</v>
      </c>
      <c r="F198" s="139">
        <v>0</v>
      </c>
      <c r="G198" s="226"/>
      <c r="H198" s="76">
        <f t="shared" si="7"/>
        <v>0</v>
      </c>
    </row>
    <row r="199" s="76" customFormat="1" hidden="1" spans="1:8">
      <c r="A199" s="222">
        <f t="shared" si="6"/>
        <v>7</v>
      </c>
      <c r="B199" s="223">
        <v>2013503</v>
      </c>
      <c r="C199" s="138" t="s">
        <v>580</v>
      </c>
      <c r="D199" s="227">
        <f>_xlfn.XLOOKUP(B199,表3!B:B,表3!D:D,0)</f>
        <v>0</v>
      </c>
      <c r="E199" s="139">
        <v>0</v>
      </c>
      <c r="F199" s="139">
        <v>0</v>
      </c>
      <c r="G199" s="226"/>
      <c r="H199" s="76">
        <f t="shared" si="7"/>
        <v>0</v>
      </c>
    </row>
    <row r="200" s="76" customFormat="1" hidden="1" spans="1:8">
      <c r="A200" s="222">
        <f t="shared" si="6"/>
        <v>7</v>
      </c>
      <c r="B200" s="223">
        <v>2013550</v>
      </c>
      <c r="C200" s="138" t="s">
        <v>587</v>
      </c>
      <c r="D200" s="227">
        <f>_xlfn.XLOOKUP(B200,表3!B:B,表3!D:D,0)</f>
        <v>0</v>
      </c>
      <c r="E200" s="139">
        <v>0</v>
      </c>
      <c r="F200" s="139">
        <v>0</v>
      </c>
      <c r="G200" s="226"/>
      <c r="H200" s="76">
        <f t="shared" si="7"/>
        <v>0</v>
      </c>
    </row>
    <row r="201" s="76" customFormat="1" hidden="1" spans="1:8">
      <c r="A201" s="222">
        <f t="shared" si="6"/>
        <v>7</v>
      </c>
      <c r="B201" s="223">
        <v>2013599</v>
      </c>
      <c r="C201" s="138" t="s">
        <v>682</v>
      </c>
      <c r="D201" s="227">
        <f>_xlfn.XLOOKUP(B201,表3!B:B,表3!D:D,0)</f>
        <v>0</v>
      </c>
      <c r="E201" s="139">
        <v>0</v>
      </c>
      <c r="F201" s="139">
        <v>0</v>
      </c>
      <c r="G201" s="226"/>
      <c r="H201" s="76">
        <f t="shared" si="7"/>
        <v>0</v>
      </c>
    </row>
    <row r="202" s="76" customFormat="1" spans="1:8">
      <c r="A202" s="222">
        <f t="shared" si="6"/>
        <v>5</v>
      </c>
      <c r="B202" s="223">
        <v>20136</v>
      </c>
      <c r="C202" s="140" t="s">
        <v>683</v>
      </c>
      <c r="D202" s="227">
        <f>_xlfn.XLOOKUP(B202,表3!B:B,表3!D:D,0)</f>
        <v>0</v>
      </c>
      <c r="E202" s="139">
        <f>SUM(E203:E207)</f>
        <v>0</v>
      </c>
      <c r="F202" s="139">
        <f>SUM(F203:F207)</f>
        <v>22</v>
      </c>
      <c r="G202" s="226"/>
      <c r="H202" s="76">
        <f t="shared" si="7"/>
        <v>1</v>
      </c>
    </row>
    <row r="203" s="76" customFormat="1" hidden="1" spans="1:8">
      <c r="A203" s="222">
        <f t="shared" si="6"/>
        <v>7</v>
      </c>
      <c r="B203" s="223">
        <v>2013601</v>
      </c>
      <c r="C203" s="138" t="s">
        <v>579</v>
      </c>
      <c r="D203" s="227">
        <f>_xlfn.XLOOKUP(B203,表3!B:B,表3!D:D,0)</f>
        <v>0</v>
      </c>
      <c r="E203" s="139">
        <v>0</v>
      </c>
      <c r="F203" s="139">
        <v>0</v>
      </c>
      <c r="G203" s="226"/>
      <c r="H203" s="76">
        <f t="shared" si="7"/>
        <v>0</v>
      </c>
    </row>
    <row r="204" s="76" customFormat="1" spans="1:8">
      <c r="A204" s="222">
        <f t="shared" si="6"/>
        <v>7</v>
      </c>
      <c r="B204" s="223">
        <v>2013602</v>
      </c>
      <c r="C204" s="138" t="s">
        <v>339</v>
      </c>
      <c r="D204" s="227">
        <f>_xlfn.XLOOKUP(B204,表3!B:B,表3!D:D,0)</f>
        <v>0</v>
      </c>
      <c r="E204" s="139">
        <v>0</v>
      </c>
      <c r="F204" s="139">
        <v>19</v>
      </c>
      <c r="G204" s="226"/>
      <c r="H204" s="76">
        <f t="shared" si="7"/>
        <v>1</v>
      </c>
    </row>
    <row r="205" s="76" customFormat="1" hidden="1" spans="1:8">
      <c r="A205" s="222">
        <f t="shared" si="6"/>
        <v>7</v>
      </c>
      <c r="B205" s="223">
        <v>2013603</v>
      </c>
      <c r="C205" s="138" t="s">
        <v>580</v>
      </c>
      <c r="D205" s="227">
        <f>_xlfn.XLOOKUP(B205,表3!B:B,表3!D:D,0)</f>
        <v>0</v>
      </c>
      <c r="E205" s="139">
        <v>0</v>
      </c>
      <c r="F205" s="139">
        <v>0</v>
      </c>
      <c r="G205" s="226"/>
      <c r="H205" s="76">
        <f t="shared" si="7"/>
        <v>0</v>
      </c>
    </row>
    <row r="206" s="76" customFormat="1" hidden="1" spans="1:8">
      <c r="A206" s="222">
        <f t="shared" si="6"/>
        <v>7</v>
      </c>
      <c r="B206" s="223">
        <v>2013650</v>
      </c>
      <c r="C206" s="138" t="s">
        <v>587</v>
      </c>
      <c r="D206" s="227">
        <f>_xlfn.XLOOKUP(B206,表3!B:B,表3!D:D,0)</f>
        <v>0</v>
      </c>
      <c r="E206" s="139">
        <v>0</v>
      </c>
      <c r="F206" s="139">
        <v>0</v>
      </c>
      <c r="G206" s="226"/>
      <c r="H206" s="76">
        <f t="shared" si="7"/>
        <v>0</v>
      </c>
    </row>
    <row r="207" s="76" customFormat="1" spans="1:8">
      <c r="A207" s="222">
        <f t="shared" si="6"/>
        <v>7</v>
      </c>
      <c r="B207" s="223">
        <v>2013699</v>
      </c>
      <c r="C207" s="138" t="s">
        <v>684</v>
      </c>
      <c r="D207" s="227">
        <f>_xlfn.XLOOKUP(B207,表3!B:B,表3!D:D,0)</f>
        <v>0</v>
      </c>
      <c r="E207" s="139">
        <v>0</v>
      </c>
      <c r="F207" s="139">
        <v>3</v>
      </c>
      <c r="G207" s="226"/>
      <c r="H207" s="76">
        <f t="shared" si="7"/>
        <v>1</v>
      </c>
    </row>
    <row r="208" s="76" customFormat="1" spans="1:8">
      <c r="A208" s="222">
        <f t="shared" si="6"/>
        <v>5</v>
      </c>
      <c r="B208" s="223">
        <v>20137</v>
      </c>
      <c r="C208" s="140" t="s">
        <v>685</v>
      </c>
      <c r="D208" s="227">
        <f>_xlfn.XLOOKUP(B208,表3!B:B,表3!D:D,0)</f>
        <v>210.34</v>
      </c>
      <c r="E208" s="139">
        <f>SUM(E209:E214)</f>
        <v>210.34</v>
      </c>
      <c r="F208" s="139">
        <f>SUM(F209:F214)</f>
        <v>204</v>
      </c>
      <c r="G208" s="226"/>
      <c r="H208" s="76">
        <f t="shared" si="7"/>
        <v>1</v>
      </c>
    </row>
    <row r="209" s="76" customFormat="1" spans="1:8">
      <c r="A209" s="222">
        <f t="shared" si="6"/>
        <v>7</v>
      </c>
      <c r="B209" s="223">
        <v>2013701</v>
      </c>
      <c r="C209" s="138" t="s">
        <v>579</v>
      </c>
      <c r="D209" s="227">
        <f>_xlfn.XLOOKUP(B209,表3!B:B,表3!D:D,0)</f>
        <v>156.34</v>
      </c>
      <c r="E209" s="139">
        <v>156.34</v>
      </c>
      <c r="F209" s="139">
        <v>151</v>
      </c>
      <c r="G209" s="226"/>
      <c r="H209" s="76">
        <f t="shared" si="7"/>
        <v>1</v>
      </c>
    </row>
    <row r="210" s="76" customFormat="1" spans="1:8">
      <c r="A210" s="222">
        <f t="shared" si="6"/>
        <v>7</v>
      </c>
      <c r="B210" s="223">
        <v>2013702</v>
      </c>
      <c r="C210" s="138" t="s">
        <v>339</v>
      </c>
      <c r="D210" s="227">
        <f>_xlfn.XLOOKUP(B210,表3!B:B,表3!D:D,0)</f>
        <v>54</v>
      </c>
      <c r="E210" s="139">
        <v>54</v>
      </c>
      <c r="F210" s="139">
        <v>53</v>
      </c>
      <c r="G210" s="226"/>
      <c r="H210" s="76">
        <f t="shared" si="7"/>
        <v>1</v>
      </c>
    </row>
    <row r="211" s="76" customFormat="1" hidden="1" spans="1:8">
      <c r="A211" s="222">
        <f t="shared" si="6"/>
        <v>7</v>
      </c>
      <c r="B211" s="223">
        <v>2013703</v>
      </c>
      <c r="C211" s="138" t="s">
        <v>580</v>
      </c>
      <c r="D211" s="227">
        <f>_xlfn.XLOOKUP(B211,表3!B:B,表3!D:D,0)</f>
        <v>0</v>
      </c>
      <c r="E211" s="139">
        <v>0</v>
      </c>
      <c r="F211" s="139">
        <v>0</v>
      </c>
      <c r="G211" s="226"/>
      <c r="H211" s="76">
        <f t="shared" si="7"/>
        <v>0</v>
      </c>
    </row>
    <row r="212" s="76" customFormat="1" hidden="1" spans="1:8">
      <c r="A212" s="222">
        <f t="shared" si="6"/>
        <v>7</v>
      </c>
      <c r="B212" s="223">
        <v>2013704</v>
      </c>
      <c r="C212" s="138" t="s">
        <v>686</v>
      </c>
      <c r="D212" s="227">
        <f>_xlfn.XLOOKUP(B212,表3!B:B,表3!D:D,0)</f>
        <v>0</v>
      </c>
      <c r="E212" s="139">
        <v>0</v>
      </c>
      <c r="F212" s="139">
        <v>0</v>
      </c>
      <c r="G212" s="226"/>
      <c r="H212" s="76">
        <f t="shared" si="7"/>
        <v>0</v>
      </c>
    </row>
    <row r="213" s="76" customFormat="1" hidden="1" spans="1:8">
      <c r="A213" s="222">
        <f t="shared" si="6"/>
        <v>7</v>
      </c>
      <c r="B213" s="223">
        <v>2013750</v>
      </c>
      <c r="C213" s="138" t="s">
        <v>587</v>
      </c>
      <c r="D213" s="227">
        <f>_xlfn.XLOOKUP(B213,表3!B:B,表3!D:D,0)</f>
        <v>0</v>
      </c>
      <c r="E213" s="139">
        <v>0</v>
      </c>
      <c r="F213" s="139">
        <v>0</v>
      </c>
      <c r="G213" s="226"/>
      <c r="H213" s="76">
        <f t="shared" si="7"/>
        <v>0</v>
      </c>
    </row>
    <row r="214" s="76" customFormat="1" hidden="1" spans="1:8">
      <c r="A214" s="222">
        <f t="shared" si="6"/>
        <v>7</v>
      </c>
      <c r="B214" s="223">
        <v>2013799</v>
      </c>
      <c r="C214" s="138" t="s">
        <v>687</v>
      </c>
      <c r="D214" s="227">
        <f>_xlfn.XLOOKUP(B214,表3!B:B,表3!D:D,0)</f>
        <v>0</v>
      </c>
      <c r="E214" s="139">
        <v>0</v>
      </c>
      <c r="F214" s="139">
        <v>0</v>
      </c>
      <c r="G214" s="226"/>
      <c r="H214" s="76">
        <f t="shared" si="7"/>
        <v>0</v>
      </c>
    </row>
    <row r="215" s="76" customFormat="1" spans="1:8">
      <c r="A215" s="222">
        <f t="shared" si="6"/>
        <v>5</v>
      </c>
      <c r="B215" s="223">
        <v>20138</v>
      </c>
      <c r="C215" s="140" t="s">
        <v>688</v>
      </c>
      <c r="D215" s="227">
        <f>_xlfn.XLOOKUP(B215,表3!B:B,表3!D:D,0)</f>
        <v>4447.53</v>
      </c>
      <c r="E215" s="139">
        <f>SUM(E216:E229)</f>
        <v>4447.53</v>
      </c>
      <c r="F215" s="139">
        <f>SUM(F216:F229)</f>
        <v>4003</v>
      </c>
      <c r="G215" s="226"/>
      <c r="H215" s="76">
        <f t="shared" si="7"/>
        <v>1</v>
      </c>
    </row>
    <row r="216" s="76" customFormat="1" spans="1:8">
      <c r="A216" s="222">
        <f t="shared" si="6"/>
        <v>7</v>
      </c>
      <c r="B216" s="223">
        <v>2013801</v>
      </c>
      <c r="C216" s="138" t="s">
        <v>579</v>
      </c>
      <c r="D216" s="227">
        <f>_xlfn.XLOOKUP(B216,表3!B:B,表3!D:D,0)</f>
        <v>3864.53</v>
      </c>
      <c r="E216" s="139">
        <v>3864.53</v>
      </c>
      <c r="F216" s="139">
        <v>3574</v>
      </c>
      <c r="G216" s="226"/>
      <c r="H216" s="76">
        <f t="shared" si="7"/>
        <v>1</v>
      </c>
    </row>
    <row r="217" s="76" customFormat="1" spans="1:8">
      <c r="A217" s="222">
        <f t="shared" si="6"/>
        <v>7</v>
      </c>
      <c r="B217" s="223">
        <v>2013802</v>
      </c>
      <c r="C217" s="138" t="s">
        <v>339</v>
      </c>
      <c r="D217" s="227">
        <f>_xlfn.XLOOKUP(B217,表3!B:B,表3!D:D,0)</f>
        <v>578</v>
      </c>
      <c r="E217" s="139">
        <v>578</v>
      </c>
      <c r="F217" s="139">
        <v>363</v>
      </c>
      <c r="G217" s="226"/>
      <c r="H217" s="76">
        <f t="shared" si="7"/>
        <v>1</v>
      </c>
    </row>
    <row r="218" s="76" customFormat="1" hidden="1" spans="1:8">
      <c r="A218" s="222">
        <f t="shared" si="6"/>
        <v>7</v>
      </c>
      <c r="B218" s="223">
        <v>2013803</v>
      </c>
      <c r="C218" s="138" t="s">
        <v>580</v>
      </c>
      <c r="D218" s="227">
        <f>_xlfn.XLOOKUP(B218,表3!B:B,表3!D:D,0)</f>
        <v>0</v>
      </c>
      <c r="E218" s="139">
        <v>0</v>
      </c>
      <c r="F218" s="139">
        <v>0</v>
      </c>
      <c r="G218" s="226"/>
      <c r="H218" s="76">
        <f t="shared" si="7"/>
        <v>0</v>
      </c>
    </row>
    <row r="219" s="76" customFormat="1" hidden="1" spans="1:8">
      <c r="A219" s="222">
        <f t="shared" si="6"/>
        <v>7</v>
      </c>
      <c r="B219" s="223">
        <v>2013804</v>
      </c>
      <c r="C219" s="138" t="s">
        <v>689</v>
      </c>
      <c r="D219" s="227">
        <f>_xlfn.XLOOKUP(B219,表3!B:B,表3!D:D,0)</f>
        <v>0</v>
      </c>
      <c r="E219" s="139">
        <v>0</v>
      </c>
      <c r="F219" s="139">
        <v>0</v>
      </c>
      <c r="G219" s="226"/>
      <c r="H219" s="76">
        <f t="shared" si="7"/>
        <v>0</v>
      </c>
    </row>
    <row r="220" s="76" customFormat="1" hidden="1" spans="1:8">
      <c r="A220" s="222">
        <f t="shared" si="6"/>
        <v>7</v>
      </c>
      <c r="B220" s="223">
        <v>2013805</v>
      </c>
      <c r="C220" s="138" t="s">
        <v>690</v>
      </c>
      <c r="D220" s="227">
        <f>_xlfn.XLOOKUP(B220,表3!B:B,表3!D:D,0)</f>
        <v>0</v>
      </c>
      <c r="E220" s="139">
        <v>0</v>
      </c>
      <c r="F220" s="139">
        <v>0</v>
      </c>
      <c r="G220" s="226"/>
      <c r="H220" s="76">
        <f t="shared" si="7"/>
        <v>0</v>
      </c>
    </row>
    <row r="221" s="76" customFormat="1" hidden="1" spans="1:8">
      <c r="A221" s="222">
        <f t="shared" si="6"/>
        <v>7</v>
      </c>
      <c r="B221" s="223">
        <v>2013808</v>
      </c>
      <c r="C221" s="138" t="s">
        <v>618</v>
      </c>
      <c r="D221" s="227">
        <f>_xlfn.XLOOKUP(B221,表3!B:B,表3!D:D,0)</f>
        <v>0</v>
      </c>
      <c r="E221" s="139">
        <v>0</v>
      </c>
      <c r="F221" s="139">
        <v>0</v>
      </c>
      <c r="G221" s="226"/>
      <c r="H221" s="76">
        <f t="shared" si="7"/>
        <v>0</v>
      </c>
    </row>
    <row r="222" s="76" customFormat="1" hidden="1" spans="1:8">
      <c r="A222" s="222">
        <f t="shared" si="6"/>
        <v>7</v>
      </c>
      <c r="B222" s="223">
        <v>2013810</v>
      </c>
      <c r="C222" s="138" t="s">
        <v>691</v>
      </c>
      <c r="D222" s="227">
        <f>_xlfn.XLOOKUP(B222,表3!B:B,表3!D:D,0)</f>
        <v>0</v>
      </c>
      <c r="E222" s="139">
        <v>0</v>
      </c>
      <c r="F222" s="139">
        <v>0</v>
      </c>
      <c r="G222" s="226"/>
      <c r="H222" s="76">
        <f t="shared" si="7"/>
        <v>0</v>
      </c>
    </row>
    <row r="223" s="76" customFormat="1" spans="1:8">
      <c r="A223" s="222">
        <f t="shared" si="6"/>
        <v>7</v>
      </c>
      <c r="B223" s="223">
        <v>2013812</v>
      </c>
      <c r="C223" s="138" t="s">
        <v>692</v>
      </c>
      <c r="D223" s="227">
        <f>_xlfn.XLOOKUP(B223,表3!B:B,表3!D:D,0)</f>
        <v>0</v>
      </c>
      <c r="E223" s="139">
        <v>0</v>
      </c>
      <c r="F223" s="139">
        <v>10</v>
      </c>
      <c r="G223" s="226"/>
      <c r="H223" s="76">
        <f t="shared" si="7"/>
        <v>1</v>
      </c>
    </row>
    <row r="224" s="76" customFormat="1" hidden="1" spans="1:8">
      <c r="A224" s="222">
        <f t="shared" si="6"/>
        <v>7</v>
      </c>
      <c r="B224" s="223">
        <v>2013813</v>
      </c>
      <c r="C224" s="138" t="s">
        <v>693</v>
      </c>
      <c r="D224" s="227">
        <f>_xlfn.XLOOKUP(B224,表3!B:B,表3!D:D,0)</f>
        <v>0</v>
      </c>
      <c r="E224" s="139">
        <v>0</v>
      </c>
      <c r="F224" s="139">
        <v>0</v>
      </c>
      <c r="G224" s="226"/>
      <c r="H224" s="76">
        <f t="shared" si="7"/>
        <v>0</v>
      </c>
    </row>
    <row r="225" s="76" customFormat="1" hidden="1" spans="1:8">
      <c r="A225" s="222">
        <f t="shared" si="6"/>
        <v>7</v>
      </c>
      <c r="B225" s="223">
        <v>2013814</v>
      </c>
      <c r="C225" s="138" t="s">
        <v>694</v>
      </c>
      <c r="D225" s="227">
        <f>_xlfn.XLOOKUP(B225,表3!B:B,表3!D:D,0)</f>
        <v>0</v>
      </c>
      <c r="E225" s="139">
        <v>0</v>
      </c>
      <c r="F225" s="139">
        <v>0</v>
      </c>
      <c r="G225" s="226"/>
      <c r="H225" s="76">
        <f t="shared" si="7"/>
        <v>0</v>
      </c>
    </row>
    <row r="226" s="76" customFormat="1" hidden="1" spans="1:8">
      <c r="A226" s="222">
        <f t="shared" si="6"/>
        <v>7</v>
      </c>
      <c r="B226" s="223">
        <v>2013815</v>
      </c>
      <c r="C226" s="138" t="s">
        <v>695</v>
      </c>
      <c r="D226" s="227">
        <f>_xlfn.XLOOKUP(B226,表3!B:B,表3!D:D,0)</f>
        <v>0</v>
      </c>
      <c r="E226" s="139">
        <v>0</v>
      </c>
      <c r="F226" s="139">
        <v>0</v>
      </c>
      <c r="G226" s="226"/>
      <c r="H226" s="76">
        <f t="shared" si="7"/>
        <v>0</v>
      </c>
    </row>
    <row r="227" s="76" customFormat="1" spans="1:8">
      <c r="A227" s="222">
        <f t="shared" si="6"/>
        <v>7</v>
      </c>
      <c r="B227" s="223">
        <v>2013816</v>
      </c>
      <c r="C227" s="138" t="s">
        <v>696</v>
      </c>
      <c r="D227" s="227">
        <f>_xlfn.XLOOKUP(B227,表3!B:B,表3!D:D,0)</f>
        <v>5</v>
      </c>
      <c r="E227" s="139">
        <v>5</v>
      </c>
      <c r="F227" s="139">
        <v>6</v>
      </c>
      <c r="G227" s="226"/>
      <c r="H227" s="76">
        <f t="shared" si="7"/>
        <v>1</v>
      </c>
    </row>
    <row r="228" s="76" customFormat="1" hidden="1" spans="1:8">
      <c r="A228" s="222">
        <f t="shared" si="6"/>
        <v>7</v>
      </c>
      <c r="B228" s="223">
        <v>2013850</v>
      </c>
      <c r="C228" s="138" t="s">
        <v>587</v>
      </c>
      <c r="D228" s="227">
        <f>_xlfn.XLOOKUP(B228,表3!B:B,表3!D:D,0)</f>
        <v>0</v>
      </c>
      <c r="E228" s="139">
        <v>0</v>
      </c>
      <c r="F228" s="139">
        <v>0</v>
      </c>
      <c r="G228" s="226"/>
      <c r="H228" s="76">
        <f t="shared" si="7"/>
        <v>0</v>
      </c>
    </row>
    <row r="229" s="76" customFormat="1" spans="1:8">
      <c r="A229" s="222">
        <f t="shared" si="6"/>
        <v>7</v>
      </c>
      <c r="B229" s="223">
        <v>2013899</v>
      </c>
      <c r="C229" s="138" t="s">
        <v>697</v>
      </c>
      <c r="D229" s="227">
        <f>_xlfn.XLOOKUP(B229,表3!B:B,表3!D:D,0)</f>
        <v>0</v>
      </c>
      <c r="E229" s="139">
        <v>0</v>
      </c>
      <c r="F229" s="139">
        <v>50</v>
      </c>
      <c r="G229" s="226"/>
      <c r="H229" s="76">
        <f t="shared" si="7"/>
        <v>1</v>
      </c>
    </row>
    <row r="230" s="76" customFormat="1" hidden="1" spans="1:8">
      <c r="A230" s="222">
        <f t="shared" si="6"/>
        <v>5</v>
      </c>
      <c r="B230" s="223">
        <v>20139</v>
      </c>
      <c r="C230" s="140" t="s">
        <v>698</v>
      </c>
      <c r="D230" s="227">
        <f>_xlfn.XLOOKUP(B230,表3!B:B,表3!D:D,0)</f>
        <v>0</v>
      </c>
      <c r="E230" s="139">
        <f>SUM(E231:E236)</f>
        <v>0</v>
      </c>
      <c r="F230" s="139">
        <f>SUM(F231:F236)</f>
        <v>0</v>
      </c>
      <c r="G230" s="226"/>
      <c r="H230" s="76">
        <f t="shared" si="7"/>
        <v>0</v>
      </c>
    </row>
    <row r="231" s="76" customFormat="1" hidden="1" spans="1:8">
      <c r="A231" s="222">
        <f t="shared" si="6"/>
        <v>7</v>
      </c>
      <c r="B231" s="223">
        <v>2013901</v>
      </c>
      <c r="C231" s="138" t="s">
        <v>579</v>
      </c>
      <c r="D231" s="227">
        <f>_xlfn.XLOOKUP(B231,表3!B:B,表3!D:D,0)</f>
        <v>0</v>
      </c>
      <c r="E231" s="139">
        <v>0</v>
      </c>
      <c r="F231" s="139">
        <v>0</v>
      </c>
      <c r="G231" s="226"/>
      <c r="H231" s="76">
        <f t="shared" si="7"/>
        <v>0</v>
      </c>
    </row>
    <row r="232" s="76" customFormat="1" hidden="1" spans="1:8">
      <c r="A232" s="222">
        <f t="shared" si="6"/>
        <v>7</v>
      </c>
      <c r="B232" s="223">
        <v>2013902</v>
      </c>
      <c r="C232" s="138" t="s">
        <v>339</v>
      </c>
      <c r="D232" s="227">
        <f>_xlfn.XLOOKUP(B232,表3!B:B,表3!D:D,0)</f>
        <v>0</v>
      </c>
      <c r="E232" s="139">
        <v>0</v>
      </c>
      <c r="F232" s="139">
        <v>0</v>
      </c>
      <c r="G232" s="226"/>
      <c r="H232" s="76">
        <f t="shared" si="7"/>
        <v>0</v>
      </c>
    </row>
    <row r="233" s="76" customFormat="1" hidden="1" spans="1:8">
      <c r="A233" s="222">
        <f t="shared" si="6"/>
        <v>7</v>
      </c>
      <c r="B233" s="223">
        <v>2013903</v>
      </c>
      <c r="C233" s="138" t="s">
        <v>580</v>
      </c>
      <c r="D233" s="227">
        <f>_xlfn.XLOOKUP(B233,表3!B:B,表3!D:D,0)</f>
        <v>0</v>
      </c>
      <c r="E233" s="139">
        <v>0</v>
      </c>
      <c r="F233" s="139">
        <v>0</v>
      </c>
      <c r="G233" s="226"/>
      <c r="H233" s="76">
        <f t="shared" si="7"/>
        <v>0</v>
      </c>
    </row>
    <row r="234" s="76" customFormat="1" hidden="1" spans="1:8">
      <c r="A234" s="222">
        <f t="shared" si="6"/>
        <v>7</v>
      </c>
      <c r="B234" s="223">
        <v>2013904</v>
      </c>
      <c r="C234" s="138" t="s">
        <v>669</v>
      </c>
      <c r="D234" s="227">
        <f>_xlfn.XLOOKUP(B234,表3!B:B,表3!D:D,0)</f>
        <v>0</v>
      </c>
      <c r="E234" s="139">
        <v>0</v>
      </c>
      <c r="F234" s="139">
        <v>0</v>
      </c>
      <c r="G234" s="226"/>
      <c r="H234" s="76">
        <f t="shared" si="7"/>
        <v>0</v>
      </c>
    </row>
    <row r="235" s="76" customFormat="1" hidden="1" spans="1:8">
      <c r="A235" s="222">
        <f t="shared" si="6"/>
        <v>7</v>
      </c>
      <c r="B235" s="223">
        <v>2013950</v>
      </c>
      <c r="C235" s="138" t="s">
        <v>587</v>
      </c>
      <c r="D235" s="227">
        <f>_xlfn.XLOOKUP(B235,表3!B:B,表3!D:D,0)</f>
        <v>0</v>
      </c>
      <c r="E235" s="139">
        <v>0</v>
      </c>
      <c r="F235" s="139">
        <v>0</v>
      </c>
      <c r="G235" s="226"/>
      <c r="H235" s="76">
        <f t="shared" si="7"/>
        <v>0</v>
      </c>
    </row>
    <row r="236" s="76" customFormat="1" hidden="1" spans="1:8">
      <c r="A236" s="222">
        <f t="shared" si="6"/>
        <v>7</v>
      </c>
      <c r="B236" s="223">
        <v>2013999</v>
      </c>
      <c r="C236" s="138" t="s">
        <v>699</v>
      </c>
      <c r="D236" s="227">
        <f>_xlfn.XLOOKUP(B236,表3!B:B,表3!D:D,0)</f>
        <v>0</v>
      </c>
      <c r="E236" s="228">
        <v>0</v>
      </c>
      <c r="F236" s="139">
        <v>0</v>
      </c>
      <c r="G236" s="226"/>
      <c r="H236" s="76">
        <f t="shared" si="7"/>
        <v>0</v>
      </c>
    </row>
    <row r="237" s="76" customFormat="1" spans="1:8">
      <c r="A237" s="222">
        <f t="shared" si="6"/>
        <v>5</v>
      </c>
      <c r="B237" s="223">
        <v>20140</v>
      </c>
      <c r="C237" s="229" t="s">
        <v>700</v>
      </c>
      <c r="D237" s="227">
        <v>598</v>
      </c>
      <c r="E237" s="139">
        <f>SUM(E238:E242)</f>
        <v>598</v>
      </c>
      <c r="F237" s="139">
        <f>SUM(F238:F242)</f>
        <v>75</v>
      </c>
      <c r="G237" s="226"/>
      <c r="H237" s="76">
        <f t="shared" si="7"/>
        <v>1</v>
      </c>
    </row>
    <row r="238" s="76" customFormat="1" spans="1:8">
      <c r="A238" s="222">
        <f t="shared" si="6"/>
        <v>7</v>
      </c>
      <c r="B238" s="223">
        <v>2014001</v>
      </c>
      <c r="C238" s="138" t="s">
        <v>579</v>
      </c>
      <c r="D238" s="227">
        <f>_xlfn.XLOOKUP(B238,表3!B:B,表3!D:D,0)</f>
        <v>0</v>
      </c>
      <c r="E238" s="230">
        <v>0</v>
      </c>
      <c r="F238" s="230">
        <v>20</v>
      </c>
      <c r="G238" s="226"/>
      <c r="H238" s="76">
        <f t="shared" si="7"/>
        <v>1</v>
      </c>
    </row>
    <row r="239" s="76" customFormat="1" spans="1:8">
      <c r="A239" s="222">
        <f t="shared" si="6"/>
        <v>7</v>
      </c>
      <c r="B239" s="223">
        <v>2014002</v>
      </c>
      <c r="C239" s="138" t="s">
        <v>339</v>
      </c>
      <c r="D239" s="227">
        <f>_xlfn.XLOOKUP(B239,表3!B:B,表3!D:D,0)</f>
        <v>0</v>
      </c>
      <c r="E239" s="139">
        <v>0</v>
      </c>
      <c r="F239" s="139">
        <v>1</v>
      </c>
      <c r="G239" s="226"/>
      <c r="H239" s="76">
        <f t="shared" si="7"/>
        <v>1</v>
      </c>
    </row>
    <row r="240" s="76" customFormat="1" hidden="1" spans="1:8">
      <c r="A240" s="222">
        <f t="shared" si="6"/>
        <v>7</v>
      </c>
      <c r="B240" s="223">
        <v>2014003</v>
      </c>
      <c r="C240" s="138" t="s">
        <v>580</v>
      </c>
      <c r="D240" s="227">
        <f>_xlfn.XLOOKUP(B240,表3!B:B,表3!D:D,0)</f>
        <v>0</v>
      </c>
      <c r="E240" s="139">
        <v>0</v>
      </c>
      <c r="F240" s="139">
        <v>0</v>
      </c>
      <c r="G240" s="226"/>
      <c r="H240" s="76">
        <f t="shared" si="7"/>
        <v>0</v>
      </c>
    </row>
    <row r="241" s="76" customFormat="1" spans="1:8">
      <c r="A241" s="222">
        <f t="shared" si="6"/>
        <v>7</v>
      </c>
      <c r="B241" s="223">
        <v>2014004</v>
      </c>
      <c r="C241" s="138" t="s">
        <v>701</v>
      </c>
      <c r="D241" s="227">
        <v>598</v>
      </c>
      <c r="E241" s="139">
        <v>598</v>
      </c>
      <c r="F241" s="139">
        <v>54</v>
      </c>
      <c r="G241" s="226"/>
      <c r="H241" s="76">
        <f t="shared" si="7"/>
        <v>1</v>
      </c>
    </row>
    <row r="242" s="76" customFormat="1" hidden="1" spans="1:8">
      <c r="A242" s="222">
        <f t="shared" si="6"/>
        <v>7</v>
      </c>
      <c r="B242" s="223">
        <v>2014099</v>
      </c>
      <c r="C242" s="138" t="s">
        <v>702</v>
      </c>
      <c r="D242" s="227">
        <f>_xlfn.XLOOKUP(B242,表3!B:B,表3!D:D,0)</f>
        <v>0</v>
      </c>
      <c r="E242" s="139">
        <v>0</v>
      </c>
      <c r="F242" s="139">
        <v>0</v>
      </c>
      <c r="G242" s="226"/>
      <c r="H242" s="76">
        <f t="shared" si="7"/>
        <v>0</v>
      </c>
    </row>
    <row r="243" s="76" customFormat="1" spans="1:8">
      <c r="A243" s="222">
        <f t="shared" si="6"/>
        <v>5</v>
      </c>
      <c r="B243" s="223">
        <v>20199</v>
      </c>
      <c r="C243" s="140" t="s">
        <v>703</v>
      </c>
      <c r="D243" s="227">
        <f>_xlfn.XLOOKUP(B243,表3!B:B,表3!D:D,0)</f>
        <v>0</v>
      </c>
      <c r="E243" s="139">
        <f>SUM(E244:E245)</f>
        <v>0</v>
      </c>
      <c r="F243" s="139">
        <f>SUM(F244:F245)</f>
        <v>4316</v>
      </c>
      <c r="G243" s="226"/>
      <c r="H243" s="76">
        <f t="shared" si="7"/>
        <v>1</v>
      </c>
    </row>
    <row r="244" s="76" customFormat="1" hidden="1" spans="1:8">
      <c r="A244" s="222">
        <f t="shared" si="6"/>
        <v>7</v>
      </c>
      <c r="B244" s="223">
        <v>2019901</v>
      </c>
      <c r="C244" s="138" t="s">
        <v>704</v>
      </c>
      <c r="D244" s="227">
        <f>_xlfn.XLOOKUP(B244,表3!B:B,表3!D:D,0)</f>
        <v>0</v>
      </c>
      <c r="E244" s="139">
        <v>0</v>
      </c>
      <c r="F244" s="139">
        <v>0</v>
      </c>
      <c r="G244" s="226"/>
      <c r="H244" s="76">
        <f t="shared" si="7"/>
        <v>0</v>
      </c>
    </row>
    <row r="245" s="76" customFormat="1" spans="1:8">
      <c r="A245" s="222">
        <f t="shared" si="6"/>
        <v>7</v>
      </c>
      <c r="B245" s="223">
        <v>2019999</v>
      </c>
      <c r="C245" s="138" t="s">
        <v>705</v>
      </c>
      <c r="D245" s="227">
        <f>_xlfn.XLOOKUP(B245,表3!B:B,表3!D:D,0)</f>
        <v>0</v>
      </c>
      <c r="E245" s="139">
        <v>0</v>
      </c>
      <c r="F245" s="139">
        <v>4316</v>
      </c>
      <c r="G245" s="226"/>
      <c r="H245" s="76">
        <f t="shared" si="7"/>
        <v>1</v>
      </c>
    </row>
    <row r="246" s="76" customFormat="1" hidden="1" spans="1:8">
      <c r="A246" s="222">
        <f t="shared" si="6"/>
        <v>3</v>
      </c>
      <c r="B246" s="223">
        <v>202</v>
      </c>
      <c r="C246" s="140" t="s">
        <v>706</v>
      </c>
      <c r="D246" s="227">
        <f>_xlfn.XLOOKUP(B246,表3!B:B,表3!D:D,0)</f>
        <v>0</v>
      </c>
      <c r="E246" s="139">
        <f>SUM(E247,E254,E257,E260,E266,E271,E273,E278,E284)</f>
        <v>0</v>
      </c>
      <c r="F246" s="139">
        <f>SUM(F247,F254,F257,F260,F266,F271,F273,F278,F284)</f>
        <v>0</v>
      </c>
      <c r="G246" s="226"/>
      <c r="H246" s="76">
        <f t="shared" si="7"/>
        <v>0</v>
      </c>
    </row>
    <row r="247" s="76" customFormat="1" hidden="1" spans="1:8">
      <c r="A247" s="222">
        <f t="shared" si="6"/>
        <v>5</v>
      </c>
      <c r="B247" s="223">
        <v>20201</v>
      </c>
      <c r="C247" s="140" t="s">
        <v>707</v>
      </c>
      <c r="D247" s="227">
        <f>_xlfn.XLOOKUP(B247,表3!B:B,表3!D:D,0)</f>
        <v>0</v>
      </c>
      <c r="E247" s="139">
        <f>SUM(E248:E253)</f>
        <v>0</v>
      </c>
      <c r="F247" s="139">
        <f>SUM(F248:F253)</f>
        <v>0</v>
      </c>
      <c r="G247" s="226"/>
      <c r="H247" s="76">
        <f t="shared" si="7"/>
        <v>0</v>
      </c>
    </row>
    <row r="248" s="76" customFormat="1" hidden="1" spans="1:8">
      <c r="A248" s="222">
        <f t="shared" si="6"/>
        <v>7</v>
      </c>
      <c r="B248" s="223">
        <v>2020101</v>
      </c>
      <c r="C248" s="138" t="s">
        <v>579</v>
      </c>
      <c r="D248" s="227">
        <f>_xlfn.XLOOKUP(B248,表3!B:B,表3!D:D,0)</f>
        <v>0</v>
      </c>
      <c r="E248" s="139">
        <v>0</v>
      </c>
      <c r="F248" s="139">
        <v>0</v>
      </c>
      <c r="G248" s="226"/>
      <c r="H248" s="76">
        <f t="shared" si="7"/>
        <v>0</v>
      </c>
    </row>
    <row r="249" s="76" customFormat="1" hidden="1" spans="1:8">
      <c r="A249" s="222">
        <f t="shared" si="6"/>
        <v>7</v>
      </c>
      <c r="B249" s="223">
        <v>2020102</v>
      </c>
      <c r="C249" s="138" t="s">
        <v>339</v>
      </c>
      <c r="D249" s="227">
        <f>_xlfn.XLOOKUP(B249,表3!B:B,表3!D:D,0)</f>
        <v>0</v>
      </c>
      <c r="E249" s="139">
        <v>0</v>
      </c>
      <c r="F249" s="139">
        <v>0</v>
      </c>
      <c r="G249" s="226"/>
      <c r="H249" s="76">
        <f t="shared" si="7"/>
        <v>0</v>
      </c>
    </row>
    <row r="250" s="76" customFormat="1" hidden="1" spans="1:8">
      <c r="A250" s="222">
        <f t="shared" si="6"/>
        <v>7</v>
      </c>
      <c r="B250" s="223">
        <v>2020103</v>
      </c>
      <c r="C250" s="138" t="s">
        <v>580</v>
      </c>
      <c r="D250" s="227">
        <f>_xlfn.XLOOKUP(B250,表3!B:B,表3!D:D,0)</f>
        <v>0</v>
      </c>
      <c r="E250" s="139">
        <v>0</v>
      </c>
      <c r="F250" s="139">
        <v>0</v>
      </c>
      <c r="G250" s="226"/>
      <c r="H250" s="76">
        <f t="shared" si="7"/>
        <v>0</v>
      </c>
    </row>
    <row r="251" s="76" customFormat="1" hidden="1" spans="1:8">
      <c r="A251" s="222">
        <f t="shared" si="6"/>
        <v>7</v>
      </c>
      <c r="B251" s="223">
        <v>2020104</v>
      </c>
      <c r="C251" s="138" t="s">
        <v>669</v>
      </c>
      <c r="D251" s="227">
        <f>_xlfn.XLOOKUP(B251,表3!B:B,表3!D:D,0)</f>
        <v>0</v>
      </c>
      <c r="E251" s="139">
        <v>0</v>
      </c>
      <c r="F251" s="139">
        <v>0</v>
      </c>
      <c r="G251" s="226"/>
      <c r="H251" s="76">
        <f t="shared" si="7"/>
        <v>0</v>
      </c>
    </row>
    <row r="252" s="76" customFormat="1" hidden="1" spans="1:8">
      <c r="A252" s="222">
        <f t="shared" si="6"/>
        <v>7</v>
      </c>
      <c r="B252" s="223">
        <v>2020150</v>
      </c>
      <c r="C252" s="138" t="s">
        <v>587</v>
      </c>
      <c r="D252" s="227">
        <f>_xlfn.XLOOKUP(B252,表3!B:B,表3!D:D,0)</f>
        <v>0</v>
      </c>
      <c r="E252" s="139">
        <v>0</v>
      </c>
      <c r="F252" s="139">
        <v>0</v>
      </c>
      <c r="G252" s="226"/>
      <c r="H252" s="76">
        <f t="shared" si="7"/>
        <v>0</v>
      </c>
    </row>
    <row r="253" s="76" customFormat="1" hidden="1" spans="1:8">
      <c r="A253" s="222">
        <f t="shared" si="6"/>
        <v>7</v>
      </c>
      <c r="B253" s="223">
        <v>2020199</v>
      </c>
      <c r="C253" s="138" t="s">
        <v>708</v>
      </c>
      <c r="D253" s="227">
        <f>_xlfn.XLOOKUP(B253,表3!B:B,表3!D:D,0)</f>
        <v>0</v>
      </c>
      <c r="E253" s="139">
        <v>0</v>
      </c>
      <c r="F253" s="139">
        <v>0</v>
      </c>
      <c r="G253" s="226"/>
      <c r="H253" s="76">
        <f t="shared" si="7"/>
        <v>0</v>
      </c>
    </row>
    <row r="254" s="76" customFormat="1" hidden="1" spans="1:8">
      <c r="A254" s="222">
        <f t="shared" si="6"/>
        <v>5</v>
      </c>
      <c r="B254" s="223">
        <v>20202</v>
      </c>
      <c r="C254" s="140" t="s">
        <v>709</v>
      </c>
      <c r="D254" s="227">
        <f>_xlfn.XLOOKUP(B254,表3!B:B,表3!D:D,0)</f>
        <v>0</v>
      </c>
      <c r="E254" s="139">
        <f>SUM(E255:E256)</f>
        <v>0</v>
      </c>
      <c r="F254" s="139">
        <f>SUM(F255:F256)</f>
        <v>0</v>
      </c>
      <c r="G254" s="226"/>
      <c r="H254" s="76">
        <f t="shared" si="7"/>
        <v>0</v>
      </c>
    </row>
    <row r="255" s="76" customFormat="1" hidden="1" spans="1:8">
      <c r="A255" s="222">
        <f t="shared" si="6"/>
        <v>7</v>
      </c>
      <c r="B255" s="223">
        <v>2020201</v>
      </c>
      <c r="C255" s="138" t="s">
        <v>710</v>
      </c>
      <c r="D255" s="227">
        <f>_xlfn.XLOOKUP(B255,表3!B:B,表3!D:D,0)</f>
        <v>0</v>
      </c>
      <c r="E255" s="139">
        <v>0</v>
      </c>
      <c r="F255" s="139">
        <v>0</v>
      </c>
      <c r="G255" s="226"/>
      <c r="H255" s="76">
        <f t="shared" si="7"/>
        <v>0</v>
      </c>
    </row>
    <row r="256" s="76" customFormat="1" hidden="1" spans="1:8">
      <c r="A256" s="222">
        <f t="shared" si="6"/>
        <v>7</v>
      </c>
      <c r="B256" s="223">
        <v>2020202</v>
      </c>
      <c r="C256" s="138" t="s">
        <v>711</v>
      </c>
      <c r="D256" s="227">
        <f>_xlfn.XLOOKUP(B256,表3!B:B,表3!D:D,0)</f>
        <v>0</v>
      </c>
      <c r="E256" s="139">
        <v>0</v>
      </c>
      <c r="F256" s="139">
        <v>0</v>
      </c>
      <c r="G256" s="226"/>
      <c r="H256" s="76">
        <f t="shared" si="7"/>
        <v>0</v>
      </c>
    </row>
    <row r="257" s="76" customFormat="1" hidden="1" spans="1:8">
      <c r="A257" s="222">
        <f t="shared" si="6"/>
        <v>5</v>
      </c>
      <c r="B257" s="223">
        <v>20203</v>
      </c>
      <c r="C257" s="140" t="s">
        <v>712</v>
      </c>
      <c r="D257" s="227">
        <f>_xlfn.XLOOKUP(B257,表3!B:B,表3!D:D,0)</f>
        <v>0</v>
      </c>
      <c r="E257" s="139">
        <f>SUM(E258:E259)</f>
        <v>0</v>
      </c>
      <c r="F257" s="139">
        <f>SUM(F258:F259)</f>
        <v>0</v>
      </c>
      <c r="G257" s="226"/>
      <c r="H257" s="76">
        <f t="shared" si="7"/>
        <v>0</v>
      </c>
    </row>
    <row r="258" s="76" customFormat="1" hidden="1" spans="1:8">
      <c r="A258" s="222">
        <f t="shared" si="6"/>
        <v>7</v>
      </c>
      <c r="B258" s="223">
        <v>2020304</v>
      </c>
      <c r="C258" s="138" t="s">
        <v>713</v>
      </c>
      <c r="D258" s="227">
        <f>_xlfn.XLOOKUP(B258,表3!B:B,表3!D:D,0)</f>
        <v>0</v>
      </c>
      <c r="E258" s="139">
        <v>0</v>
      </c>
      <c r="F258" s="139">
        <v>0</v>
      </c>
      <c r="G258" s="226"/>
      <c r="H258" s="76">
        <f t="shared" si="7"/>
        <v>0</v>
      </c>
    </row>
    <row r="259" s="76" customFormat="1" hidden="1" spans="1:8">
      <c r="A259" s="222">
        <f t="shared" si="6"/>
        <v>7</v>
      </c>
      <c r="B259" s="223">
        <v>2020306</v>
      </c>
      <c r="C259" s="138" t="s">
        <v>714</v>
      </c>
      <c r="D259" s="227">
        <f>_xlfn.XLOOKUP(B259,表3!B:B,表3!D:D,0)</f>
        <v>0</v>
      </c>
      <c r="E259" s="139">
        <v>0</v>
      </c>
      <c r="F259" s="139">
        <v>0</v>
      </c>
      <c r="G259" s="226"/>
      <c r="H259" s="76">
        <f t="shared" si="7"/>
        <v>0</v>
      </c>
    </row>
    <row r="260" s="76" customFormat="1" hidden="1" spans="1:8">
      <c r="A260" s="222">
        <f t="shared" ref="A260:A323" si="8">LEN(B260)</f>
        <v>5</v>
      </c>
      <c r="B260" s="223">
        <v>20204</v>
      </c>
      <c r="C260" s="140" t="s">
        <v>715</v>
      </c>
      <c r="D260" s="227">
        <f>_xlfn.XLOOKUP(B260,表3!B:B,表3!D:D,0)</f>
        <v>0</v>
      </c>
      <c r="E260" s="139">
        <f>SUM(E261:E265)</f>
        <v>0</v>
      </c>
      <c r="F260" s="139">
        <f>SUM(F261:F265)</f>
        <v>0</v>
      </c>
      <c r="G260" s="226"/>
      <c r="H260" s="76">
        <f t="shared" si="7"/>
        <v>0</v>
      </c>
    </row>
    <row r="261" s="76" customFormat="1" hidden="1" spans="1:8">
      <c r="A261" s="222">
        <f t="shared" si="8"/>
        <v>7</v>
      </c>
      <c r="B261" s="223">
        <v>2020401</v>
      </c>
      <c r="C261" s="138" t="s">
        <v>716</v>
      </c>
      <c r="D261" s="227">
        <f>_xlfn.XLOOKUP(B261,表3!B:B,表3!D:D,0)</f>
        <v>0</v>
      </c>
      <c r="E261" s="139">
        <v>0</v>
      </c>
      <c r="F261" s="139">
        <v>0</v>
      </c>
      <c r="G261" s="226"/>
      <c r="H261" s="76">
        <f t="shared" ref="H261:H324" si="9">IF(AND(D261=0,E261=0,F261=0),0,1)</f>
        <v>0</v>
      </c>
    </row>
    <row r="262" s="76" customFormat="1" hidden="1" spans="1:8">
      <c r="A262" s="222">
        <f t="shared" si="8"/>
        <v>7</v>
      </c>
      <c r="B262" s="223">
        <v>2020402</v>
      </c>
      <c r="C262" s="138" t="s">
        <v>717</v>
      </c>
      <c r="D262" s="227">
        <f>_xlfn.XLOOKUP(B262,表3!B:B,表3!D:D,0)</f>
        <v>0</v>
      </c>
      <c r="E262" s="139">
        <v>0</v>
      </c>
      <c r="F262" s="139">
        <v>0</v>
      </c>
      <c r="G262" s="226"/>
      <c r="H262" s="76">
        <f t="shared" si="9"/>
        <v>0</v>
      </c>
    </row>
    <row r="263" s="76" customFormat="1" hidden="1" spans="1:8">
      <c r="A263" s="222">
        <f t="shared" si="8"/>
        <v>7</v>
      </c>
      <c r="B263" s="223">
        <v>2020403</v>
      </c>
      <c r="C263" s="138" t="s">
        <v>718</v>
      </c>
      <c r="D263" s="227">
        <f>_xlfn.XLOOKUP(B263,表3!B:B,表3!D:D,0)</f>
        <v>0</v>
      </c>
      <c r="E263" s="139">
        <v>0</v>
      </c>
      <c r="F263" s="139">
        <v>0</v>
      </c>
      <c r="G263" s="226"/>
      <c r="H263" s="76">
        <f t="shared" si="9"/>
        <v>0</v>
      </c>
    </row>
    <row r="264" s="76" customFormat="1" hidden="1" spans="1:8">
      <c r="A264" s="222">
        <f t="shared" si="8"/>
        <v>7</v>
      </c>
      <c r="B264" s="223">
        <v>2020404</v>
      </c>
      <c r="C264" s="138" t="s">
        <v>719</v>
      </c>
      <c r="D264" s="227">
        <f>_xlfn.XLOOKUP(B264,表3!B:B,表3!D:D,0)</f>
        <v>0</v>
      </c>
      <c r="E264" s="139">
        <v>0</v>
      </c>
      <c r="F264" s="139">
        <v>0</v>
      </c>
      <c r="G264" s="226"/>
      <c r="H264" s="76">
        <f t="shared" si="9"/>
        <v>0</v>
      </c>
    </row>
    <row r="265" s="76" customFormat="1" hidden="1" spans="1:8">
      <c r="A265" s="222">
        <f t="shared" si="8"/>
        <v>7</v>
      </c>
      <c r="B265" s="223">
        <v>2020499</v>
      </c>
      <c r="C265" s="138" t="s">
        <v>720</v>
      </c>
      <c r="D265" s="227">
        <f>_xlfn.XLOOKUP(B265,表3!B:B,表3!D:D,0)</f>
        <v>0</v>
      </c>
      <c r="E265" s="139">
        <v>0</v>
      </c>
      <c r="F265" s="139">
        <v>0</v>
      </c>
      <c r="G265" s="226"/>
      <c r="H265" s="76">
        <f t="shared" si="9"/>
        <v>0</v>
      </c>
    </row>
    <row r="266" s="76" customFormat="1" hidden="1" spans="1:8">
      <c r="A266" s="222">
        <f t="shared" si="8"/>
        <v>5</v>
      </c>
      <c r="B266" s="223">
        <v>20205</v>
      </c>
      <c r="C266" s="140" t="s">
        <v>721</v>
      </c>
      <c r="D266" s="227">
        <f>_xlfn.XLOOKUP(B266,表3!B:B,表3!D:D,0)</f>
        <v>0</v>
      </c>
      <c r="E266" s="139">
        <f>SUM(E267:E270)</f>
        <v>0</v>
      </c>
      <c r="F266" s="139">
        <f>SUM(F267:F270)</f>
        <v>0</v>
      </c>
      <c r="G266" s="226"/>
      <c r="H266" s="76">
        <f t="shared" si="9"/>
        <v>0</v>
      </c>
    </row>
    <row r="267" s="76" customFormat="1" hidden="1" spans="1:8">
      <c r="A267" s="222">
        <f t="shared" si="8"/>
        <v>7</v>
      </c>
      <c r="B267" s="223">
        <v>2020503</v>
      </c>
      <c r="C267" s="138" t="s">
        <v>722</v>
      </c>
      <c r="D267" s="227">
        <f>_xlfn.XLOOKUP(B267,表3!B:B,表3!D:D,0)</f>
        <v>0</v>
      </c>
      <c r="E267" s="139">
        <v>0</v>
      </c>
      <c r="F267" s="139">
        <v>0</v>
      </c>
      <c r="G267" s="226"/>
      <c r="H267" s="76">
        <f t="shared" si="9"/>
        <v>0</v>
      </c>
    </row>
    <row r="268" s="76" customFormat="1" hidden="1" spans="1:8">
      <c r="A268" s="222">
        <f t="shared" si="8"/>
        <v>7</v>
      </c>
      <c r="B268" s="223">
        <v>2020504</v>
      </c>
      <c r="C268" s="138" t="s">
        <v>723</v>
      </c>
      <c r="D268" s="227">
        <f>_xlfn.XLOOKUP(B268,表3!B:B,表3!D:D,0)</f>
        <v>0</v>
      </c>
      <c r="E268" s="139">
        <v>0</v>
      </c>
      <c r="F268" s="139">
        <v>0</v>
      </c>
      <c r="G268" s="226"/>
      <c r="H268" s="76">
        <f t="shared" si="9"/>
        <v>0</v>
      </c>
    </row>
    <row r="269" s="76" customFormat="1" hidden="1" spans="1:8">
      <c r="A269" s="222">
        <f t="shared" si="8"/>
        <v>7</v>
      </c>
      <c r="B269" s="223">
        <v>2020505</v>
      </c>
      <c r="C269" s="138" t="s">
        <v>724</v>
      </c>
      <c r="D269" s="227">
        <f>_xlfn.XLOOKUP(B269,表3!B:B,表3!D:D,0)</f>
        <v>0</v>
      </c>
      <c r="E269" s="139">
        <v>0</v>
      </c>
      <c r="F269" s="139">
        <v>0</v>
      </c>
      <c r="G269" s="226"/>
      <c r="H269" s="76">
        <f t="shared" si="9"/>
        <v>0</v>
      </c>
    </row>
    <row r="270" s="76" customFormat="1" hidden="1" spans="1:8">
      <c r="A270" s="222">
        <f t="shared" si="8"/>
        <v>7</v>
      </c>
      <c r="B270" s="223">
        <v>2020599</v>
      </c>
      <c r="C270" s="138" t="s">
        <v>725</v>
      </c>
      <c r="D270" s="227">
        <f>_xlfn.XLOOKUP(B270,表3!B:B,表3!D:D,0)</f>
        <v>0</v>
      </c>
      <c r="E270" s="139">
        <v>0</v>
      </c>
      <c r="F270" s="139">
        <v>0</v>
      </c>
      <c r="G270" s="226"/>
      <c r="H270" s="76">
        <f t="shared" si="9"/>
        <v>0</v>
      </c>
    </row>
    <row r="271" s="76" customFormat="1" hidden="1" spans="1:8">
      <c r="A271" s="222">
        <f t="shared" si="8"/>
        <v>5</v>
      </c>
      <c r="B271" s="223">
        <v>20206</v>
      </c>
      <c r="C271" s="140" t="s">
        <v>726</v>
      </c>
      <c r="D271" s="227">
        <f>_xlfn.XLOOKUP(B271,表3!B:B,表3!D:D,0)</f>
        <v>0</v>
      </c>
      <c r="E271" s="139">
        <f>E272</f>
        <v>0</v>
      </c>
      <c r="F271" s="139">
        <f>F272</f>
        <v>0</v>
      </c>
      <c r="G271" s="226"/>
      <c r="H271" s="76">
        <f t="shared" si="9"/>
        <v>0</v>
      </c>
    </row>
    <row r="272" s="76" customFormat="1" hidden="1" spans="1:8">
      <c r="A272" s="222">
        <f t="shared" si="8"/>
        <v>7</v>
      </c>
      <c r="B272" s="223">
        <v>2020601</v>
      </c>
      <c r="C272" s="138" t="s">
        <v>727</v>
      </c>
      <c r="D272" s="227">
        <f>_xlfn.XLOOKUP(B272,表3!B:B,表3!D:D,0)</f>
        <v>0</v>
      </c>
      <c r="E272" s="139">
        <v>0</v>
      </c>
      <c r="F272" s="139">
        <v>0</v>
      </c>
      <c r="G272" s="226"/>
      <c r="H272" s="76">
        <f t="shared" si="9"/>
        <v>0</v>
      </c>
    </row>
    <row r="273" s="76" customFormat="1" hidden="1" spans="1:8">
      <c r="A273" s="222">
        <f t="shared" si="8"/>
        <v>5</v>
      </c>
      <c r="B273" s="223">
        <v>20207</v>
      </c>
      <c r="C273" s="140" t="s">
        <v>728</v>
      </c>
      <c r="D273" s="227">
        <f>_xlfn.XLOOKUP(B273,表3!B:B,表3!D:D,0)</f>
        <v>0</v>
      </c>
      <c r="E273" s="139">
        <f>SUM(E274:E277)</f>
        <v>0</v>
      </c>
      <c r="F273" s="139">
        <f>SUM(F274:F277)</f>
        <v>0</v>
      </c>
      <c r="G273" s="226"/>
      <c r="H273" s="76">
        <f t="shared" si="9"/>
        <v>0</v>
      </c>
    </row>
    <row r="274" s="76" customFormat="1" hidden="1" spans="1:8">
      <c r="A274" s="222">
        <f t="shared" si="8"/>
        <v>7</v>
      </c>
      <c r="B274" s="223">
        <v>2020701</v>
      </c>
      <c r="C274" s="138" t="s">
        <v>729</v>
      </c>
      <c r="D274" s="227">
        <f>_xlfn.XLOOKUP(B274,表3!B:B,表3!D:D,0)</f>
        <v>0</v>
      </c>
      <c r="E274" s="139">
        <v>0</v>
      </c>
      <c r="F274" s="139">
        <v>0</v>
      </c>
      <c r="G274" s="226"/>
      <c r="H274" s="76">
        <f t="shared" si="9"/>
        <v>0</v>
      </c>
    </row>
    <row r="275" s="76" customFormat="1" hidden="1" spans="1:8">
      <c r="A275" s="222">
        <f t="shared" si="8"/>
        <v>7</v>
      </c>
      <c r="B275" s="223">
        <v>2020702</v>
      </c>
      <c r="C275" s="138" t="s">
        <v>730</v>
      </c>
      <c r="D275" s="227">
        <f>_xlfn.XLOOKUP(B275,表3!B:B,表3!D:D,0)</f>
        <v>0</v>
      </c>
      <c r="E275" s="139">
        <v>0</v>
      </c>
      <c r="F275" s="139">
        <v>0</v>
      </c>
      <c r="G275" s="226"/>
      <c r="H275" s="76">
        <f t="shared" si="9"/>
        <v>0</v>
      </c>
    </row>
    <row r="276" s="76" customFormat="1" hidden="1" spans="1:8">
      <c r="A276" s="222">
        <f t="shared" si="8"/>
        <v>7</v>
      </c>
      <c r="B276" s="223">
        <v>2020703</v>
      </c>
      <c r="C276" s="138" t="s">
        <v>731</v>
      </c>
      <c r="D276" s="227">
        <f>_xlfn.XLOOKUP(B276,表3!B:B,表3!D:D,0)</f>
        <v>0</v>
      </c>
      <c r="E276" s="139">
        <v>0</v>
      </c>
      <c r="F276" s="139">
        <v>0</v>
      </c>
      <c r="G276" s="226"/>
      <c r="H276" s="76">
        <f t="shared" si="9"/>
        <v>0</v>
      </c>
    </row>
    <row r="277" s="76" customFormat="1" hidden="1" spans="1:8">
      <c r="A277" s="222">
        <f t="shared" si="8"/>
        <v>7</v>
      </c>
      <c r="B277" s="223">
        <v>2020799</v>
      </c>
      <c r="C277" s="138" t="s">
        <v>732</v>
      </c>
      <c r="D277" s="227">
        <f>_xlfn.XLOOKUP(B277,表3!B:B,表3!D:D,0)</f>
        <v>0</v>
      </c>
      <c r="E277" s="139">
        <v>0</v>
      </c>
      <c r="F277" s="139">
        <v>0</v>
      </c>
      <c r="G277" s="226"/>
      <c r="H277" s="76">
        <f t="shared" si="9"/>
        <v>0</v>
      </c>
    </row>
    <row r="278" s="76" customFormat="1" hidden="1" spans="1:8">
      <c r="A278" s="222">
        <f t="shared" si="8"/>
        <v>5</v>
      </c>
      <c r="B278" s="223">
        <v>20208</v>
      </c>
      <c r="C278" s="140" t="s">
        <v>733</v>
      </c>
      <c r="D278" s="227">
        <f>_xlfn.XLOOKUP(B278,表3!B:B,表3!D:D,0)</f>
        <v>0</v>
      </c>
      <c r="E278" s="139">
        <f>SUM(E279:E283)</f>
        <v>0</v>
      </c>
      <c r="F278" s="139">
        <f>SUM(F279:F283)</f>
        <v>0</v>
      </c>
      <c r="G278" s="226"/>
      <c r="H278" s="76">
        <f t="shared" si="9"/>
        <v>0</v>
      </c>
    </row>
    <row r="279" s="76" customFormat="1" hidden="1" spans="1:8">
      <c r="A279" s="222">
        <f t="shared" si="8"/>
        <v>7</v>
      </c>
      <c r="B279" s="223">
        <v>2020801</v>
      </c>
      <c r="C279" s="138" t="s">
        <v>579</v>
      </c>
      <c r="D279" s="227">
        <f>_xlfn.XLOOKUP(B279,表3!B:B,表3!D:D,0)</f>
        <v>0</v>
      </c>
      <c r="E279" s="139">
        <v>0</v>
      </c>
      <c r="F279" s="139">
        <v>0</v>
      </c>
      <c r="G279" s="226"/>
      <c r="H279" s="76">
        <f t="shared" si="9"/>
        <v>0</v>
      </c>
    </row>
    <row r="280" s="76" customFormat="1" hidden="1" spans="1:8">
      <c r="A280" s="222">
        <f t="shared" si="8"/>
        <v>7</v>
      </c>
      <c r="B280" s="223">
        <v>2020802</v>
      </c>
      <c r="C280" s="138" t="s">
        <v>339</v>
      </c>
      <c r="D280" s="227">
        <f>_xlfn.XLOOKUP(B280,表3!B:B,表3!D:D,0)</f>
        <v>0</v>
      </c>
      <c r="E280" s="139">
        <v>0</v>
      </c>
      <c r="F280" s="139">
        <v>0</v>
      </c>
      <c r="G280" s="226"/>
      <c r="H280" s="76">
        <f t="shared" si="9"/>
        <v>0</v>
      </c>
    </row>
    <row r="281" s="76" customFormat="1" hidden="1" spans="1:8">
      <c r="A281" s="222">
        <f t="shared" si="8"/>
        <v>7</v>
      </c>
      <c r="B281" s="223">
        <v>2020803</v>
      </c>
      <c r="C281" s="138" t="s">
        <v>580</v>
      </c>
      <c r="D281" s="227">
        <f>_xlfn.XLOOKUP(B281,表3!B:B,表3!D:D,0)</f>
        <v>0</v>
      </c>
      <c r="E281" s="139">
        <v>0</v>
      </c>
      <c r="F281" s="139">
        <v>0</v>
      </c>
      <c r="G281" s="226"/>
      <c r="H281" s="76">
        <f t="shared" si="9"/>
        <v>0</v>
      </c>
    </row>
    <row r="282" s="76" customFormat="1" hidden="1" spans="1:8">
      <c r="A282" s="222">
        <f t="shared" si="8"/>
        <v>7</v>
      </c>
      <c r="B282" s="223">
        <v>2020850</v>
      </c>
      <c r="C282" s="138" t="s">
        <v>587</v>
      </c>
      <c r="D282" s="227">
        <f>_xlfn.XLOOKUP(B282,表3!B:B,表3!D:D,0)</f>
        <v>0</v>
      </c>
      <c r="E282" s="139">
        <v>0</v>
      </c>
      <c r="F282" s="139">
        <v>0</v>
      </c>
      <c r="G282" s="226"/>
      <c r="H282" s="76">
        <f t="shared" si="9"/>
        <v>0</v>
      </c>
    </row>
    <row r="283" s="76" customFormat="1" hidden="1" spans="1:8">
      <c r="A283" s="222">
        <f t="shared" si="8"/>
        <v>7</v>
      </c>
      <c r="B283" s="223">
        <v>2020899</v>
      </c>
      <c r="C283" s="138" t="s">
        <v>734</v>
      </c>
      <c r="D283" s="227">
        <f>_xlfn.XLOOKUP(B283,表3!B:B,表3!D:D,0)</f>
        <v>0</v>
      </c>
      <c r="E283" s="139">
        <v>0</v>
      </c>
      <c r="F283" s="139">
        <v>0</v>
      </c>
      <c r="G283" s="226"/>
      <c r="H283" s="76">
        <f t="shared" si="9"/>
        <v>0</v>
      </c>
    </row>
    <row r="284" s="76" customFormat="1" hidden="1" spans="1:8">
      <c r="A284" s="222">
        <f t="shared" si="8"/>
        <v>5</v>
      </c>
      <c r="B284" s="223">
        <v>20299</v>
      </c>
      <c r="C284" s="140" t="s">
        <v>735</v>
      </c>
      <c r="D284" s="227">
        <f>_xlfn.XLOOKUP(B284,表3!B:B,表3!D:D,0)</f>
        <v>0</v>
      </c>
      <c r="E284" s="139">
        <f>E285</f>
        <v>0</v>
      </c>
      <c r="F284" s="139">
        <f>F285</f>
        <v>0</v>
      </c>
      <c r="G284" s="226"/>
      <c r="H284" s="76">
        <f t="shared" si="9"/>
        <v>0</v>
      </c>
    </row>
    <row r="285" s="76" customFormat="1" hidden="1" spans="1:8">
      <c r="A285" s="222">
        <f t="shared" si="8"/>
        <v>7</v>
      </c>
      <c r="B285" s="223">
        <v>2029999</v>
      </c>
      <c r="C285" s="138" t="s">
        <v>736</v>
      </c>
      <c r="D285" s="227">
        <f>_xlfn.XLOOKUP(B285,表3!B:B,表3!D:D,0)</f>
        <v>0</v>
      </c>
      <c r="E285" s="139">
        <v>0</v>
      </c>
      <c r="F285" s="139">
        <v>0</v>
      </c>
      <c r="G285" s="226"/>
      <c r="H285" s="76">
        <f t="shared" si="9"/>
        <v>0</v>
      </c>
    </row>
    <row r="286" s="76" customFormat="1" spans="1:8">
      <c r="A286" s="222">
        <f t="shared" si="8"/>
        <v>3</v>
      </c>
      <c r="B286" s="223">
        <v>203</v>
      </c>
      <c r="C286" s="140" t="s">
        <v>208</v>
      </c>
      <c r="D286" s="227">
        <f>_xlfn.XLOOKUP(B286,表3!B:B,表3!D:D,0)</f>
        <v>0</v>
      </c>
      <c r="E286" s="139">
        <f>SUM(E287,E291,E293,E295,E303)</f>
        <v>0</v>
      </c>
      <c r="F286" s="139">
        <f>SUM(F287,F291,F293,F295,F303)</f>
        <v>7</v>
      </c>
      <c r="G286" s="226"/>
      <c r="H286" s="76">
        <f t="shared" si="9"/>
        <v>1</v>
      </c>
    </row>
    <row r="287" s="76" customFormat="1" hidden="1" spans="1:8">
      <c r="A287" s="222">
        <f t="shared" si="8"/>
        <v>5</v>
      </c>
      <c r="B287" s="223">
        <v>20301</v>
      </c>
      <c r="C287" s="140" t="s">
        <v>737</v>
      </c>
      <c r="D287" s="227">
        <f>_xlfn.XLOOKUP(B287,表3!B:B,表3!D:D,0)</f>
        <v>0</v>
      </c>
      <c r="E287" s="139">
        <f>SUM(E288:E290)</f>
        <v>0</v>
      </c>
      <c r="F287" s="139">
        <f>SUM(F288:F290)</f>
        <v>0</v>
      </c>
      <c r="G287" s="226"/>
      <c r="H287" s="76">
        <f t="shared" si="9"/>
        <v>0</v>
      </c>
    </row>
    <row r="288" s="76" customFormat="1" hidden="1" spans="1:8">
      <c r="A288" s="222">
        <f t="shared" si="8"/>
        <v>7</v>
      </c>
      <c r="B288" s="223">
        <v>2030101</v>
      </c>
      <c r="C288" s="138" t="s">
        <v>738</v>
      </c>
      <c r="D288" s="227">
        <f>_xlfn.XLOOKUP(B288,表3!B:B,表3!D:D,0)</f>
        <v>0</v>
      </c>
      <c r="E288" s="139">
        <v>0</v>
      </c>
      <c r="F288" s="139">
        <v>0</v>
      </c>
      <c r="G288" s="226"/>
      <c r="H288" s="76">
        <f t="shared" si="9"/>
        <v>0</v>
      </c>
    </row>
    <row r="289" s="76" customFormat="1" hidden="1" spans="1:8">
      <c r="A289" s="222">
        <f t="shared" si="8"/>
        <v>7</v>
      </c>
      <c r="B289" s="223">
        <v>2030102</v>
      </c>
      <c r="C289" s="138" t="s">
        <v>739</v>
      </c>
      <c r="D289" s="227">
        <f>_xlfn.XLOOKUP(B289,表3!B:B,表3!D:D,0)</f>
        <v>0</v>
      </c>
      <c r="E289" s="139">
        <v>0</v>
      </c>
      <c r="F289" s="139">
        <v>0</v>
      </c>
      <c r="G289" s="226"/>
      <c r="H289" s="76">
        <f t="shared" si="9"/>
        <v>0</v>
      </c>
    </row>
    <row r="290" s="76" customFormat="1" hidden="1" spans="1:8">
      <c r="A290" s="222">
        <f t="shared" si="8"/>
        <v>7</v>
      </c>
      <c r="B290" s="223">
        <v>2030199</v>
      </c>
      <c r="C290" s="138" t="s">
        <v>740</v>
      </c>
      <c r="D290" s="227">
        <f>_xlfn.XLOOKUP(B290,表3!B:B,表3!D:D,0)</f>
        <v>0</v>
      </c>
      <c r="E290" s="139">
        <v>0</v>
      </c>
      <c r="F290" s="139">
        <v>0</v>
      </c>
      <c r="G290" s="226"/>
      <c r="H290" s="76">
        <f t="shared" si="9"/>
        <v>0</v>
      </c>
    </row>
    <row r="291" s="76" customFormat="1" hidden="1" spans="1:8">
      <c r="A291" s="222">
        <f t="shared" si="8"/>
        <v>5</v>
      </c>
      <c r="B291" s="223">
        <v>20304</v>
      </c>
      <c r="C291" s="140" t="s">
        <v>741</v>
      </c>
      <c r="D291" s="227">
        <f>_xlfn.XLOOKUP(B291,表3!B:B,表3!D:D,0)</f>
        <v>0</v>
      </c>
      <c r="E291" s="139">
        <f>E292</f>
        <v>0</v>
      </c>
      <c r="F291" s="139">
        <f>F292</f>
        <v>0</v>
      </c>
      <c r="G291" s="226"/>
      <c r="H291" s="76">
        <f t="shared" si="9"/>
        <v>0</v>
      </c>
    </row>
    <row r="292" s="76" customFormat="1" hidden="1" spans="1:8">
      <c r="A292" s="222">
        <f t="shared" si="8"/>
        <v>7</v>
      </c>
      <c r="B292" s="223">
        <v>2030401</v>
      </c>
      <c r="C292" s="138" t="s">
        <v>742</v>
      </c>
      <c r="D292" s="227">
        <f>_xlfn.XLOOKUP(B292,表3!B:B,表3!D:D,0)</f>
        <v>0</v>
      </c>
      <c r="E292" s="139">
        <v>0</v>
      </c>
      <c r="F292" s="139">
        <v>0</v>
      </c>
      <c r="G292" s="226"/>
      <c r="H292" s="76">
        <f t="shared" si="9"/>
        <v>0</v>
      </c>
    </row>
    <row r="293" s="76" customFormat="1" hidden="1" spans="1:8">
      <c r="A293" s="222">
        <f t="shared" si="8"/>
        <v>5</v>
      </c>
      <c r="B293" s="223">
        <v>20305</v>
      </c>
      <c r="C293" s="140" t="s">
        <v>743</v>
      </c>
      <c r="D293" s="227">
        <f>_xlfn.XLOOKUP(B293,表3!B:B,表3!D:D,0)</f>
        <v>0</v>
      </c>
      <c r="E293" s="139">
        <f>E294</f>
        <v>0</v>
      </c>
      <c r="F293" s="139">
        <f>F294</f>
        <v>0</v>
      </c>
      <c r="G293" s="226"/>
      <c r="H293" s="76">
        <f t="shared" si="9"/>
        <v>0</v>
      </c>
    </row>
    <row r="294" s="76" customFormat="1" hidden="1" spans="1:8">
      <c r="A294" s="222">
        <f t="shared" si="8"/>
        <v>7</v>
      </c>
      <c r="B294" s="223">
        <v>2030501</v>
      </c>
      <c r="C294" s="138" t="s">
        <v>744</v>
      </c>
      <c r="D294" s="227">
        <f>_xlfn.XLOOKUP(B294,表3!B:B,表3!D:D,0)</f>
        <v>0</v>
      </c>
      <c r="E294" s="139">
        <v>0</v>
      </c>
      <c r="F294" s="139">
        <v>0</v>
      </c>
      <c r="G294" s="226"/>
      <c r="H294" s="76">
        <f t="shared" si="9"/>
        <v>0</v>
      </c>
    </row>
    <row r="295" s="76" customFormat="1" spans="1:8">
      <c r="A295" s="222">
        <f t="shared" si="8"/>
        <v>5</v>
      </c>
      <c r="B295" s="223">
        <v>20306</v>
      </c>
      <c r="C295" s="140" t="s">
        <v>745</v>
      </c>
      <c r="D295" s="227">
        <f>_xlfn.XLOOKUP(B295,表3!B:B,表3!D:D,0)</f>
        <v>0</v>
      </c>
      <c r="E295" s="139">
        <f>SUM(E296:E302)</f>
        <v>0</v>
      </c>
      <c r="F295" s="139">
        <f>SUM(F296:F302)</f>
        <v>7</v>
      </c>
      <c r="G295" s="226"/>
      <c r="H295" s="76">
        <f t="shared" si="9"/>
        <v>1</v>
      </c>
    </row>
    <row r="296" s="76" customFormat="1" hidden="1" spans="1:8">
      <c r="A296" s="222">
        <f t="shared" si="8"/>
        <v>7</v>
      </c>
      <c r="B296" s="223">
        <v>2030601</v>
      </c>
      <c r="C296" s="138" t="s">
        <v>746</v>
      </c>
      <c r="D296" s="227">
        <f>_xlfn.XLOOKUP(B296,表3!B:B,表3!D:D,0)</f>
        <v>0</v>
      </c>
      <c r="E296" s="139">
        <v>0</v>
      </c>
      <c r="F296" s="139">
        <v>0</v>
      </c>
      <c r="G296" s="226"/>
      <c r="H296" s="76">
        <f t="shared" si="9"/>
        <v>0</v>
      </c>
    </row>
    <row r="297" s="76" customFormat="1" hidden="1" spans="1:8">
      <c r="A297" s="222">
        <f t="shared" si="8"/>
        <v>7</v>
      </c>
      <c r="B297" s="223">
        <v>2030602</v>
      </c>
      <c r="C297" s="138" t="s">
        <v>747</v>
      </c>
      <c r="D297" s="227">
        <f>_xlfn.XLOOKUP(B297,表3!B:B,表3!D:D,0)</f>
        <v>0</v>
      </c>
      <c r="E297" s="139">
        <v>0</v>
      </c>
      <c r="F297" s="139">
        <v>0</v>
      </c>
      <c r="G297" s="226"/>
      <c r="H297" s="76">
        <f t="shared" si="9"/>
        <v>0</v>
      </c>
    </row>
    <row r="298" s="76" customFormat="1" spans="1:8">
      <c r="A298" s="222">
        <f t="shared" si="8"/>
        <v>7</v>
      </c>
      <c r="B298" s="223">
        <v>2030603</v>
      </c>
      <c r="C298" s="138" t="s">
        <v>748</v>
      </c>
      <c r="D298" s="227">
        <f>_xlfn.XLOOKUP(B298,表3!B:B,表3!D:D,0)</f>
        <v>0</v>
      </c>
      <c r="E298" s="139">
        <v>0</v>
      </c>
      <c r="F298" s="139">
        <v>7</v>
      </c>
      <c r="G298" s="226"/>
      <c r="H298" s="76">
        <f t="shared" si="9"/>
        <v>1</v>
      </c>
    </row>
    <row r="299" s="76" customFormat="1" hidden="1" spans="1:8">
      <c r="A299" s="222">
        <f t="shared" si="8"/>
        <v>7</v>
      </c>
      <c r="B299" s="223">
        <v>2030604</v>
      </c>
      <c r="C299" s="138" t="s">
        <v>749</v>
      </c>
      <c r="D299" s="227">
        <f>_xlfn.XLOOKUP(B299,表3!B:B,表3!D:D,0)</f>
        <v>0</v>
      </c>
      <c r="E299" s="139">
        <v>0</v>
      </c>
      <c r="F299" s="139">
        <v>0</v>
      </c>
      <c r="G299" s="226"/>
      <c r="H299" s="76">
        <f t="shared" si="9"/>
        <v>0</v>
      </c>
    </row>
    <row r="300" s="76" customFormat="1" hidden="1" spans="1:8">
      <c r="A300" s="222">
        <f t="shared" si="8"/>
        <v>7</v>
      </c>
      <c r="B300" s="223">
        <v>2030607</v>
      </c>
      <c r="C300" s="138" t="s">
        <v>750</v>
      </c>
      <c r="D300" s="227">
        <f>_xlfn.XLOOKUP(B300,表3!B:B,表3!D:D,0)</f>
        <v>0</v>
      </c>
      <c r="E300" s="139">
        <v>0</v>
      </c>
      <c r="F300" s="139">
        <v>0</v>
      </c>
      <c r="G300" s="226"/>
      <c r="H300" s="76">
        <f t="shared" si="9"/>
        <v>0</v>
      </c>
    </row>
    <row r="301" s="76" customFormat="1" hidden="1" spans="1:8">
      <c r="A301" s="222">
        <f t="shared" si="8"/>
        <v>7</v>
      </c>
      <c r="B301" s="223">
        <v>2030608</v>
      </c>
      <c r="C301" s="138" t="s">
        <v>751</v>
      </c>
      <c r="D301" s="227">
        <f>_xlfn.XLOOKUP(B301,表3!B:B,表3!D:D,0)</f>
        <v>0</v>
      </c>
      <c r="E301" s="139">
        <v>0</v>
      </c>
      <c r="F301" s="139">
        <v>0</v>
      </c>
      <c r="G301" s="226"/>
      <c r="H301" s="76">
        <f t="shared" si="9"/>
        <v>0</v>
      </c>
    </row>
    <row r="302" s="76" customFormat="1" hidden="1" spans="1:8">
      <c r="A302" s="222">
        <f t="shared" si="8"/>
        <v>7</v>
      </c>
      <c r="B302" s="223">
        <v>2030699</v>
      </c>
      <c r="C302" s="138" t="s">
        <v>752</v>
      </c>
      <c r="D302" s="227">
        <f>_xlfn.XLOOKUP(B302,表3!B:B,表3!D:D,0)</f>
        <v>0</v>
      </c>
      <c r="E302" s="139">
        <v>0</v>
      </c>
      <c r="F302" s="139">
        <v>0</v>
      </c>
      <c r="G302" s="226"/>
      <c r="H302" s="76">
        <f t="shared" si="9"/>
        <v>0</v>
      </c>
    </row>
    <row r="303" s="76" customFormat="1" hidden="1" spans="1:8">
      <c r="A303" s="222">
        <f t="shared" si="8"/>
        <v>5</v>
      </c>
      <c r="B303" s="223">
        <v>20399</v>
      </c>
      <c r="C303" s="140" t="s">
        <v>753</v>
      </c>
      <c r="D303" s="227">
        <f>_xlfn.XLOOKUP(B303,表3!B:B,表3!D:D,0)</f>
        <v>0</v>
      </c>
      <c r="E303" s="139">
        <f>E304</f>
        <v>0</v>
      </c>
      <c r="F303" s="139">
        <f>F304</f>
        <v>0</v>
      </c>
      <c r="G303" s="226"/>
      <c r="H303" s="76">
        <f t="shared" si="9"/>
        <v>0</v>
      </c>
    </row>
    <row r="304" s="76" customFormat="1" hidden="1" spans="1:8">
      <c r="A304" s="222">
        <f t="shared" si="8"/>
        <v>7</v>
      </c>
      <c r="B304" s="223">
        <v>2039999</v>
      </c>
      <c r="C304" s="138" t="s">
        <v>754</v>
      </c>
      <c r="D304" s="227">
        <f>_xlfn.XLOOKUP(B304,表3!B:B,表3!D:D,0)</f>
        <v>0</v>
      </c>
      <c r="E304" s="139">
        <v>0</v>
      </c>
      <c r="F304" s="139">
        <v>0</v>
      </c>
      <c r="G304" s="226"/>
      <c r="H304" s="76">
        <f t="shared" si="9"/>
        <v>0</v>
      </c>
    </row>
    <row r="305" s="76" customFormat="1" spans="1:8">
      <c r="A305" s="222">
        <f t="shared" si="8"/>
        <v>3</v>
      </c>
      <c r="B305" s="223">
        <v>204</v>
      </c>
      <c r="C305" s="140" t="s">
        <v>213</v>
      </c>
      <c r="D305" s="227">
        <f>_xlfn.XLOOKUP(B305,表3!B:B,表3!D:D,0)</f>
        <v>20982.57</v>
      </c>
      <c r="E305" s="139">
        <f>SUM(E306,E309,E320,E327,E335,E344,E358,E368,E378,E386,E392)</f>
        <v>20982.57</v>
      </c>
      <c r="F305" s="139">
        <f>SUM(F306,F309,F320,F327,F335,F344,F358,F368,F378,F386,F392)</f>
        <v>21983</v>
      </c>
      <c r="G305" s="226"/>
      <c r="H305" s="76">
        <f t="shared" si="9"/>
        <v>1</v>
      </c>
    </row>
    <row r="306" s="76" customFormat="1" spans="1:8">
      <c r="A306" s="222">
        <f t="shared" si="8"/>
        <v>5</v>
      </c>
      <c r="B306" s="223">
        <v>20401</v>
      </c>
      <c r="C306" s="140" t="s">
        <v>755</v>
      </c>
      <c r="D306" s="227">
        <f>_xlfn.XLOOKUP(B306,表3!B:B,表3!D:D,0)</f>
        <v>341.24</v>
      </c>
      <c r="E306" s="139">
        <f>SUM(E307:E308)</f>
        <v>341.24</v>
      </c>
      <c r="F306" s="139">
        <f>SUM(F307:F308)</f>
        <v>0</v>
      </c>
      <c r="G306" s="226"/>
      <c r="H306" s="76">
        <f t="shared" si="9"/>
        <v>1</v>
      </c>
    </row>
    <row r="307" s="76" customFormat="1" spans="1:8">
      <c r="A307" s="222">
        <f t="shared" si="8"/>
        <v>7</v>
      </c>
      <c r="B307" s="223">
        <v>2040101</v>
      </c>
      <c r="C307" s="138" t="s">
        <v>756</v>
      </c>
      <c r="D307" s="227">
        <f>_xlfn.XLOOKUP(B307,表3!B:B,表3!D:D,0)</f>
        <v>341.24</v>
      </c>
      <c r="E307" s="139">
        <v>341.24</v>
      </c>
      <c r="F307" s="139">
        <v>0</v>
      </c>
      <c r="G307" s="226"/>
      <c r="H307" s="76">
        <f t="shared" si="9"/>
        <v>1</v>
      </c>
    </row>
    <row r="308" s="76" customFormat="1" hidden="1" spans="1:8">
      <c r="A308" s="222">
        <f t="shared" si="8"/>
        <v>7</v>
      </c>
      <c r="B308" s="223">
        <v>2040199</v>
      </c>
      <c r="C308" s="138" t="s">
        <v>757</v>
      </c>
      <c r="D308" s="227">
        <f>_xlfn.XLOOKUP(B308,表3!B:B,表3!D:D,0)</f>
        <v>0</v>
      </c>
      <c r="E308" s="139">
        <v>0</v>
      </c>
      <c r="F308" s="139">
        <v>0</v>
      </c>
      <c r="G308" s="226"/>
      <c r="H308" s="76">
        <f t="shared" si="9"/>
        <v>0</v>
      </c>
    </row>
    <row r="309" s="76" customFormat="1" spans="1:8">
      <c r="A309" s="222">
        <f t="shared" si="8"/>
        <v>5</v>
      </c>
      <c r="B309" s="223">
        <v>20402</v>
      </c>
      <c r="C309" s="140" t="s">
        <v>758</v>
      </c>
      <c r="D309" s="227">
        <f>_xlfn.XLOOKUP(B309,表3!B:B,表3!D:D,0)</f>
        <v>18848.6</v>
      </c>
      <c r="E309" s="139">
        <f>SUM(E310:E319)</f>
        <v>18848.6</v>
      </c>
      <c r="F309" s="139">
        <f>SUM(F310:F319)</f>
        <v>19289</v>
      </c>
      <c r="G309" s="226"/>
      <c r="H309" s="76">
        <f t="shared" si="9"/>
        <v>1</v>
      </c>
    </row>
    <row r="310" s="76" customFormat="1" spans="1:8">
      <c r="A310" s="222">
        <f t="shared" si="8"/>
        <v>7</v>
      </c>
      <c r="B310" s="223">
        <v>2040201</v>
      </c>
      <c r="C310" s="138" t="s">
        <v>579</v>
      </c>
      <c r="D310" s="227">
        <f>_xlfn.XLOOKUP(B310,表3!B:B,表3!D:D,0)</f>
        <v>11961.78</v>
      </c>
      <c r="E310" s="139">
        <v>11961.78</v>
      </c>
      <c r="F310" s="139">
        <v>10897</v>
      </c>
      <c r="G310" s="226"/>
      <c r="H310" s="76">
        <f t="shared" si="9"/>
        <v>1</v>
      </c>
    </row>
    <row r="311" s="76" customFormat="1" spans="1:8">
      <c r="A311" s="222">
        <f t="shared" si="8"/>
        <v>7</v>
      </c>
      <c r="B311" s="223">
        <v>2040202</v>
      </c>
      <c r="C311" s="138" t="s">
        <v>339</v>
      </c>
      <c r="D311" s="227">
        <f>_xlfn.XLOOKUP(B311,表3!B:B,表3!D:D,0)</f>
        <v>3066.3</v>
      </c>
      <c r="E311" s="139">
        <v>3066.3</v>
      </c>
      <c r="F311" s="139">
        <v>3989</v>
      </c>
      <c r="G311" s="226"/>
      <c r="H311" s="76">
        <f t="shared" si="9"/>
        <v>1</v>
      </c>
    </row>
    <row r="312" s="76" customFormat="1" hidden="1" spans="1:8">
      <c r="A312" s="222">
        <f t="shared" si="8"/>
        <v>7</v>
      </c>
      <c r="B312" s="223">
        <v>2040203</v>
      </c>
      <c r="C312" s="138" t="s">
        <v>580</v>
      </c>
      <c r="D312" s="227">
        <f>_xlfn.XLOOKUP(B312,表3!B:B,表3!D:D,0)</f>
        <v>0</v>
      </c>
      <c r="E312" s="139">
        <v>0</v>
      </c>
      <c r="F312" s="139">
        <v>0</v>
      </c>
      <c r="G312" s="226"/>
      <c r="H312" s="76">
        <f t="shared" si="9"/>
        <v>0</v>
      </c>
    </row>
    <row r="313" s="76" customFormat="1" hidden="1" spans="1:8">
      <c r="A313" s="222">
        <f t="shared" si="8"/>
        <v>7</v>
      </c>
      <c r="B313" s="223">
        <v>2040219</v>
      </c>
      <c r="C313" s="138" t="s">
        <v>618</v>
      </c>
      <c r="D313" s="227">
        <f>_xlfn.XLOOKUP(B313,表3!B:B,表3!D:D,0)</f>
        <v>0</v>
      </c>
      <c r="E313" s="139">
        <v>0</v>
      </c>
      <c r="F313" s="139">
        <v>0</v>
      </c>
      <c r="G313" s="226"/>
      <c r="H313" s="76">
        <f t="shared" si="9"/>
        <v>0</v>
      </c>
    </row>
    <row r="314" s="76" customFormat="1" spans="1:8">
      <c r="A314" s="222">
        <f t="shared" si="8"/>
        <v>7</v>
      </c>
      <c r="B314" s="223">
        <v>2040220</v>
      </c>
      <c r="C314" s="138" t="s">
        <v>759</v>
      </c>
      <c r="D314" s="227">
        <f>_xlfn.XLOOKUP(B314,表3!B:B,表3!D:D,0)</f>
        <v>0</v>
      </c>
      <c r="E314" s="139">
        <v>0</v>
      </c>
      <c r="F314" s="139">
        <v>800</v>
      </c>
      <c r="G314" s="226"/>
      <c r="H314" s="76">
        <f t="shared" si="9"/>
        <v>1</v>
      </c>
    </row>
    <row r="315" s="76" customFormat="1" hidden="1" spans="1:8">
      <c r="A315" s="222">
        <f t="shared" si="8"/>
        <v>7</v>
      </c>
      <c r="B315" s="223">
        <v>2040221</v>
      </c>
      <c r="C315" s="138" t="s">
        <v>760</v>
      </c>
      <c r="D315" s="227">
        <f>_xlfn.XLOOKUP(B315,表3!B:B,表3!D:D,0)</f>
        <v>0</v>
      </c>
      <c r="E315" s="139">
        <v>0</v>
      </c>
      <c r="F315" s="139">
        <v>0</v>
      </c>
      <c r="G315" s="226"/>
      <c r="H315" s="76">
        <f t="shared" si="9"/>
        <v>0</v>
      </c>
    </row>
    <row r="316" s="76" customFormat="1" hidden="1" spans="1:8">
      <c r="A316" s="222">
        <f t="shared" si="8"/>
        <v>7</v>
      </c>
      <c r="B316" s="223">
        <v>2040222</v>
      </c>
      <c r="C316" s="138" t="s">
        <v>761</v>
      </c>
      <c r="D316" s="227">
        <f>_xlfn.XLOOKUP(B316,表3!B:B,表3!D:D,0)</f>
        <v>0</v>
      </c>
      <c r="E316" s="139">
        <v>0</v>
      </c>
      <c r="F316" s="139">
        <v>0</v>
      </c>
      <c r="G316" s="226"/>
      <c r="H316" s="76">
        <f t="shared" si="9"/>
        <v>0</v>
      </c>
    </row>
    <row r="317" s="76" customFormat="1" hidden="1" spans="1:8">
      <c r="A317" s="222">
        <f t="shared" si="8"/>
        <v>7</v>
      </c>
      <c r="B317" s="223">
        <v>2040223</v>
      </c>
      <c r="C317" s="138" t="s">
        <v>762</v>
      </c>
      <c r="D317" s="227">
        <f>_xlfn.XLOOKUP(B317,表3!B:B,表3!D:D,0)</f>
        <v>0</v>
      </c>
      <c r="E317" s="139">
        <v>0</v>
      </c>
      <c r="F317" s="139">
        <v>0</v>
      </c>
      <c r="G317" s="226"/>
      <c r="H317" s="76">
        <f t="shared" si="9"/>
        <v>0</v>
      </c>
    </row>
    <row r="318" s="76" customFormat="1" hidden="1" spans="1:8">
      <c r="A318" s="222">
        <f t="shared" si="8"/>
        <v>7</v>
      </c>
      <c r="B318" s="223">
        <v>2040250</v>
      </c>
      <c r="C318" s="138" t="s">
        <v>587</v>
      </c>
      <c r="D318" s="227">
        <f>_xlfn.XLOOKUP(B318,表3!B:B,表3!D:D,0)</f>
        <v>0</v>
      </c>
      <c r="E318" s="139">
        <v>0</v>
      </c>
      <c r="F318" s="139">
        <v>0</v>
      </c>
      <c r="G318" s="226"/>
      <c r="H318" s="76">
        <f t="shared" si="9"/>
        <v>0</v>
      </c>
    </row>
    <row r="319" s="76" customFormat="1" spans="1:8">
      <c r="A319" s="222">
        <f t="shared" si="8"/>
        <v>7</v>
      </c>
      <c r="B319" s="223">
        <v>2040299</v>
      </c>
      <c r="C319" s="138" t="s">
        <v>763</v>
      </c>
      <c r="D319" s="227">
        <f>_xlfn.XLOOKUP(B319,表3!B:B,表3!D:D,0)</f>
        <v>3820.52</v>
      </c>
      <c r="E319" s="139">
        <v>3820.52</v>
      </c>
      <c r="F319" s="139">
        <v>3603</v>
      </c>
      <c r="G319" s="226"/>
      <c r="H319" s="76">
        <f t="shared" si="9"/>
        <v>1</v>
      </c>
    </row>
    <row r="320" s="76" customFormat="1" hidden="1" spans="1:8">
      <c r="A320" s="222">
        <f t="shared" si="8"/>
        <v>5</v>
      </c>
      <c r="B320" s="223">
        <v>20403</v>
      </c>
      <c r="C320" s="140" t="s">
        <v>764</v>
      </c>
      <c r="D320" s="227">
        <f>_xlfn.XLOOKUP(B320,表3!B:B,表3!D:D,0)</f>
        <v>0</v>
      </c>
      <c r="E320" s="139">
        <f>SUM(E321:E326)</f>
        <v>0</v>
      </c>
      <c r="F320" s="139">
        <f>SUM(F321:F326)</f>
        <v>0</v>
      </c>
      <c r="G320" s="226"/>
      <c r="H320" s="76">
        <f t="shared" si="9"/>
        <v>0</v>
      </c>
    </row>
    <row r="321" s="76" customFormat="1" hidden="1" spans="1:8">
      <c r="A321" s="222">
        <f t="shared" si="8"/>
        <v>7</v>
      </c>
      <c r="B321" s="223">
        <v>2040301</v>
      </c>
      <c r="C321" s="138" t="s">
        <v>579</v>
      </c>
      <c r="D321" s="227">
        <f>_xlfn.XLOOKUP(B321,表3!B:B,表3!D:D,0)</f>
        <v>0</v>
      </c>
      <c r="E321" s="139">
        <v>0</v>
      </c>
      <c r="F321" s="139">
        <v>0</v>
      </c>
      <c r="G321" s="226"/>
      <c r="H321" s="76">
        <f t="shared" si="9"/>
        <v>0</v>
      </c>
    </row>
    <row r="322" s="76" customFormat="1" hidden="1" spans="1:8">
      <c r="A322" s="222">
        <f t="shared" si="8"/>
        <v>7</v>
      </c>
      <c r="B322" s="223">
        <v>2040302</v>
      </c>
      <c r="C322" s="138" t="s">
        <v>339</v>
      </c>
      <c r="D322" s="227">
        <f>_xlfn.XLOOKUP(B322,表3!B:B,表3!D:D,0)</f>
        <v>0</v>
      </c>
      <c r="E322" s="139">
        <v>0</v>
      </c>
      <c r="F322" s="139">
        <v>0</v>
      </c>
      <c r="G322" s="226"/>
      <c r="H322" s="76">
        <f t="shared" si="9"/>
        <v>0</v>
      </c>
    </row>
    <row r="323" s="76" customFormat="1" hidden="1" spans="1:8">
      <c r="A323" s="222">
        <f t="shared" si="8"/>
        <v>7</v>
      </c>
      <c r="B323" s="223">
        <v>2040303</v>
      </c>
      <c r="C323" s="138" t="s">
        <v>580</v>
      </c>
      <c r="D323" s="227">
        <f>_xlfn.XLOOKUP(B323,表3!B:B,表3!D:D,0)</f>
        <v>0</v>
      </c>
      <c r="E323" s="139">
        <v>0</v>
      </c>
      <c r="F323" s="139">
        <v>0</v>
      </c>
      <c r="G323" s="226"/>
      <c r="H323" s="76">
        <f t="shared" si="9"/>
        <v>0</v>
      </c>
    </row>
    <row r="324" s="76" customFormat="1" hidden="1" spans="1:8">
      <c r="A324" s="222">
        <f t="shared" ref="A324:A387" si="10">LEN(B324)</f>
        <v>7</v>
      </c>
      <c r="B324" s="223">
        <v>2040304</v>
      </c>
      <c r="C324" s="138" t="s">
        <v>765</v>
      </c>
      <c r="D324" s="227">
        <f>_xlfn.XLOOKUP(B324,表3!B:B,表3!D:D,0)</f>
        <v>0</v>
      </c>
      <c r="E324" s="139">
        <v>0</v>
      </c>
      <c r="F324" s="139">
        <v>0</v>
      </c>
      <c r="G324" s="226"/>
      <c r="H324" s="76">
        <f t="shared" si="9"/>
        <v>0</v>
      </c>
    </row>
    <row r="325" s="76" customFormat="1" hidden="1" spans="1:8">
      <c r="A325" s="222">
        <f t="shared" si="10"/>
        <v>7</v>
      </c>
      <c r="B325" s="223">
        <v>2040350</v>
      </c>
      <c r="C325" s="138" t="s">
        <v>587</v>
      </c>
      <c r="D325" s="227">
        <f>_xlfn.XLOOKUP(B325,表3!B:B,表3!D:D,0)</f>
        <v>0</v>
      </c>
      <c r="E325" s="139">
        <v>0</v>
      </c>
      <c r="F325" s="139">
        <v>0</v>
      </c>
      <c r="G325" s="226"/>
      <c r="H325" s="76">
        <f t="shared" ref="H325:H388" si="11">IF(AND(D325=0,E325=0,F325=0),0,1)</f>
        <v>0</v>
      </c>
    </row>
    <row r="326" s="76" customFormat="1" hidden="1" spans="1:8">
      <c r="A326" s="222">
        <f t="shared" si="10"/>
        <v>7</v>
      </c>
      <c r="B326" s="223">
        <v>2040399</v>
      </c>
      <c r="C326" s="138" t="s">
        <v>766</v>
      </c>
      <c r="D326" s="227">
        <f>_xlfn.XLOOKUP(B326,表3!B:B,表3!D:D,0)</f>
        <v>0</v>
      </c>
      <c r="E326" s="139">
        <v>0</v>
      </c>
      <c r="F326" s="139">
        <v>0</v>
      </c>
      <c r="G326" s="226"/>
      <c r="H326" s="76">
        <f t="shared" si="11"/>
        <v>0</v>
      </c>
    </row>
    <row r="327" s="76" customFormat="1" spans="1:8">
      <c r="A327" s="222">
        <f t="shared" si="10"/>
        <v>5</v>
      </c>
      <c r="B327" s="223">
        <v>20404</v>
      </c>
      <c r="C327" s="140" t="s">
        <v>767</v>
      </c>
      <c r="D327" s="227">
        <f>_xlfn.XLOOKUP(B327,表3!B:B,表3!D:D,0)</f>
        <v>0</v>
      </c>
      <c r="E327" s="139">
        <f>SUM(E328:E334)</f>
        <v>0</v>
      </c>
      <c r="F327" s="139">
        <f>SUM(F328:F334)</f>
        <v>174</v>
      </c>
      <c r="G327" s="226"/>
      <c r="H327" s="76">
        <f t="shared" si="11"/>
        <v>1</v>
      </c>
    </row>
    <row r="328" s="76" customFormat="1" spans="1:8">
      <c r="A328" s="222">
        <f t="shared" si="10"/>
        <v>7</v>
      </c>
      <c r="B328" s="223">
        <v>2040401</v>
      </c>
      <c r="C328" s="138" t="s">
        <v>579</v>
      </c>
      <c r="D328" s="227">
        <f>_xlfn.XLOOKUP(B328,表3!B:B,表3!D:D,0)</f>
        <v>0</v>
      </c>
      <c r="E328" s="139">
        <v>0</v>
      </c>
      <c r="F328" s="139">
        <v>174</v>
      </c>
      <c r="G328" s="226"/>
      <c r="H328" s="76">
        <f t="shared" si="11"/>
        <v>1</v>
      </c>
    </row>
    <row r="329" s="76" customFormat="1" hidden="1" spans="1:8">
      <c r="A329" s="222">
        <f t="shared" si="10"/>
        <v>7</v>
      </c>
      <c r="B329" s="223">
        <v>2040402</v>
      </c>
      <c r="C329" s="138" t="s">
        <v>339</v>
      </c>
      <c r="D329" s="227">
        <f>_xlfn.XLOOKUP(B329,表3!B:B,表3!D:D,0)</f>
        <v>0</v>
      </c>
      <c r="E329" s="139">
        <v>0</v>
      </c>
      <c r="F329" s="139">
        <v>0</v>
      </c>
      <c r="G329" s="226"/>
      <c r="H329" s="76">
        <f t="shared" si="11"/>
        <v>0</v>
      </c>
    </row>
    <row r="330" s="76" customFormat="1" hidden="1" spans="1:8">
      <c r="A330" s="222">
        <f t="shared" si="10"/>
        <v>7</v>
      </c>
      <c r="B330" s="223">
        <v>2040403</v>
      </c>
      <c r="C330" s="138" t="s">
        <v>580</v>
      </c>
      <c r="D330" s="227">
        <f>_xlfn.XLOOKUP(B330,表3!B:B,表3!D:D,0)</f>
        <v>0</v>
      </c>
      <c r="E330" s="139">
        <v>0</v>
      </c>
      <c r="F330" s="139">
        <v>0</v>
      </c>
      <c r="G330" s="226"/>
      <c r="H330" s="76">
        <f t="shared" si="11"/>
        <v>0</v>
      </c>
    </row>
    <row r="331" s="76" customFormat="1" hidden="1" spans="1:8">
      <c r="A331" s="222">
        <f t="shared" si="10"/>
        <v>7</v>
      </c>
      <c r="B331" s="223">
        <v>2040409</v>
      </c>
      <c r="C331" s="138" t="s">
        <v>768</v>
      </c>
      <c r="D331" s="227">
        <f>_xlfn.XLOOKUP(B331,表3!B:B,表3!D:D,0)</f>
        <v>0</v>
      </c>
      <c r="E331" s="139">
        <v>0</v>
      </c>
      <c r="F331" s="139">
        <v>0</v>
      </c>
      <c r="G331" s="226"/>
      <c r="H331" s="76">
        <f t="shared" si="11"/>
        <v>0</v>
      </c>
    </row>
    <row r="332" s="76" customFormat="1" hidden="1" spans="1:8">
      <c r="A332" s="222">
        <f t="shared" si="10"/>
        <v>7</v>
      </c>
      <c r="B332" s="223">
        <v>2040410</v>
      </c>
      <c r="C332" s="138" t="s">
        <v>769</v>
      </c>
      <c r="D332" s="227">
        <f>_xlfn.XLOOKUP(B332,表3!B:B,表3!D:D,0)</f>
        <v>0</v>
      </c>
      <c r="E332" s="139">
        <v>0</v>
      </c>
      <c r="F332" s="139">
        <v>0</v>
      </c>
      <c r="G332" s="226"/>
      <c r="H332" s="76">
        <f t="shared" si="11"/>
        <v>0</v>
      </c>
    </row>
    <row r="333" s="76" customFormat="1" hidden="1" spans="1:8">
      <c r="A333" s="222">
        <f t="shared" si="10"/>
        <v>7</v>
      </c>
      <c r="B333" s="223">
        <v>2040450</v>
      </c>
      <c r="C333" s="138" t="s">
        <v>587</v>
      </c>
      <c r="D333" s="227">
        <f>_xlfn.XLOOKUP(B333,表3!B:B,表3!D:D,0)</f>
        <v>0</v>
      </c>
      <c r="E333" s="139">
        <v>0</v>
      </c>
      <c r="F333" s="139">
        <v>0</v>
      </c>
      <c r="G333" s="226"/>
      <c r="H333" s="76">
        <f t="shared" si="11"/>
        <v>0</v>
      </c>
    </row>
    <row r="334" s="76" customFormat="1" hidden="1" spans="1:8">
      <c r="A334" s="222">
        <f t="shared" si="10"/>
        <v>7</v>
      </c>
      <c r="B334" s="223">
        <v>2040499</v>
      </c>
      <c r="C334" s="138" t="s">
        <v>770</v>
      </c>
      <c r="D334" s="227">
        <f>_xlfn.XLOOKUP(B334,表3!B:B,表3!D:D,0)</f>
        <v>0</v>
      </c>
      <c r="E334" s="139">
        <v>0</v>
      </c>
      <c r="F334" s="139">
        <v>0</v>
      </c>
      <c r="G334" s="226"/>
      <c r="H334" s="76">
        <f t="shared" si="11"/>
        <v>0</v>
      </c>
    </row>
    <row r="335" s="76" customFormat="1" spans="1:8">
      <c r="A335" s="222">
        <f t="shared" si="10"/>
        <v>5</v>
      </c>
      <c r="B335" s="223">
        <v>20405</v>
      </c>
      <c r="C335" s="140" t="s">
        <v>771</v>
      </c>
      <c r="D335" s="227">
        <f>_xlfn.XLOOKUP(B335,表3!B:B,表3!D:D,0)</f>
        <v>0</v>
      </c>
      <c r="E335" s="139">
        <f>SUM(E336:E343)</f>
        <v>0</v>
      </c>
      <c r="F335" s="139">
        <f>SUM(F336:F343)</f>
        <v>353</v>
      </c>
      <c r="G335" s="226"/>
      <c r="H335" s="76">
        <f t="shared" si="11"/>
        <v>1</v>
      </c>
    </row>
    <row r="336" s="76" customFormat="1" spans="1:8">
      <c r="A336" s="222">
        <f t="shared" si="10"/>
        <v>7</v>
      </c>
      <c r="B336" s="223">
        <v>2040501</v>
      </c>
      <c r="C336" s="138" t="s">
        <v>579</v>
      </c>
      <c r="D336" s="227">
        <f>_xlfn.XLOOKUP(B336,表3!B:B,表3!D:D,0)</f>
        <v>0</v>
      </c>
      <c r="E336" s="139">
        <v>0</v>
      </c>
      <c r="F336" s="139">
        <v>353</v>
      </c>
      <c r="G336" s="226"/>
      <c r="H336" s="76">
        <f t="shared" si="11"/>
        <v>1</v>
      </c>
    </row>
    <row r="337" s="76" customFormat="1" hidden="1" spans="1:8">
      <c r="A337" s="222">
        <f t="shared" si="10"/>
        <v>7</v>
      </c>
      <c r="B337" s="223">
        <v>2040502</v>
      </c>
      <c r="C337" s="138" t="s">
        <v>339</v>
      </c>
      <c r="D337" s="227">
        <f>_xlfn.XLOOKUP(B337,表3!B:B,表3!D:D,0)</f>
        <v>0</v>
      </c>
      <c r="E337" s="139">
        <v>0</v>
      </c>
      <c r="F337" s="139">
        <v>0</v>
      </c>
      <c r="G337" s="226"/>
      <c r="H337" s="76">
        <f t="shared" si="11"/>
        <v>0</v>
      </c>
    </row>
    <row r="338" s="76" customFormat="1" hidden="1" spans="1:8">
      <c r="A338" s="222">
        <f t="shared" si="10"/>
        <v>7</v>
      </c>
      <c r="B338" s="223">
        <v>2040503</v>
      </c>
      <c r="C338" s="138" t="s">
        <v>580</v>
      </c>
      <c r="D338" s="227">
        <f>_xlfn.XLOOKUP(B338,表3!B:B,表3!D:D,0)</f>
        <v>0</v>
      </c>
      <c r="E338" s="139">
        <v>0</v>
      </c>
      <c r="F338" s="139">
        <v>0</v>
      </c>
      <c r="G338" s="226"/>
      <c r="H338" s="76">
        <f t="shared" si="11"/>
        <v>0</v>
      </c>
    </row>
    <row r="339" s="76" customFormat="1" hidden="1" spans="1:8">
      <c r="A339" s="222">
        <f t="shared" si="10"/>
        <v>7</v>
      </c>
      <c r="B339" s="223">
        <v>2040504</v>
      </c>
      <c r="C339" s="138" t="s">
        <v>772</v>
      </c>
      <c r="D339" s="227">
        <f>_xlfn.XLOOKUP(B339,表3!B:B,表3!D:D,0)</f>
        <v>0</v>
      </c>
      <c r="E339" s="139">
        <v>0</v>
      </c>
      <c r="F339" s="139">
        <v>0</v>
      </c>
      <c r="G339" s="226"/>
      <c r="H339" s="76">
        <f t="shared" si="11"/>
        <v>0</v>
      </c>
    </row>
    <row r="340" s="76" customFormat="1" hidden="1" spans="1:8">
      <c r="A340" s="222">
        <f t="shared" si="10"/>
        <v>7</v>
      </c>
      <c r="B340" s="223">
        <v>2040505</v>
      </c>
      <c r="C340" s="138" t="s">
        <v>773</v>
      </c>
      <c r="D340" s="227">
        <f>_xlfn.XLOOKUP(B340,表3!B:B,表3!D:D,0)</f>
        <v>0</v>
      </c>
      <c r="E340" s="139">
        <v>0</v>
      </c>
      <c r="F340" s="139">
        <v>0</v>
      </c>
      <c r="G340" s="226"/>
      <c r="H340" s="76">
        <f t="shared" si="11"/>
        <v>0</v>
      </c>
    </row>
    <row r="341" s="76" customFormat="1" hidden="1" spans="1:8">
      <c r="A341" s="222">
        <f t="shared" si="10"/>
        <v>7</v>
      </c>
      <c r="B341" s="223">
        <v>2040506</v>
      </c>
      <c r="C341" s="138" t="s">
        <v>774</v>
      </c>
      <c r="D341" s="227">
        <f>_xlfn.XLOOKUP(B341,表3!B:B,表3!D:D,0)</f>
        <v>0</v>
      </c>
      <c r="E341" s="139">
        <v>0</v>
      </c>
      <c r="F341" s="139">
        <v>0</v>
      </c>
      <c r="G341" s="226"/>
      <c r="H341" s="76">
        <f t="shared" si="11"/>
        <v>0</v>
      </c>
    </row>
    <row r="342" s="76" customFormat="1" hidden="1" spans="1:8">
      <c r="A342" s="222">
        <f t="shared" si="10"/>
        <v>7</v>
      </c>
      <c r="B342" s="223">
        <v>2040550</v>
      </c>
      <c r="C342" s="138" t="s">
        <v>587</v>
      </c>
      <c r="D342" s="227">
        <f>_xlfn.XLOOKUP(B342,表3!B:B,表3!D:D,0)</f>
        <v>0</v>
      </c>
      <c r="E342" s="139">
        <v>0</v>
      </c>
      <c r="F342" s="139">
        <v>0</v>
      </c>
      <c r="G342" s="226"/>
      <c r="H342" s="76">
        <f t="shared" si="11"/>
        <v>0</v>
      </c>
    </row>
    <row r="343" s="76" customFormat="1" hidden="1" spans="1:8">
      <c r="A343" s="222">
        <f t="shared" si="10"/>
        <v>7</v>
      </c>
      <c r="B343" s="223">
        <v>2040599</v>
      </c>
      <c r="C343" s="138" t="s">
        <v>775</v>
      </c>
      <c r="D343" s="227">
        <f>_xlfn.XLOOKUP(B343,表3!B:B,表3!D:D,0)</f>
        <v>0</v>
      </c>
      <c r="E343" s="139">
        <v>0</v>
      </c>
      <c r="F343" s="139">
        <v>0</v>
      </c>
      <c r="G343" s="226"/>
      <c r="H343" s="76">
        <f t="shared" si="11"/>
        <v>0</v>
      </c>
    </row>
    <row r="344" s="76" customFormat="1" spans="1:8">
      <c r="A344" s="222">
        <f t="shared" si="10"/>
        <v>5</v>
      </c>
      <c r="B344" s="223">
        <v>20406</v>
      </c>
      <c r="C344" s="140" t="s">
        <v>776</v>
      </c>
      <c r="D344" s="227">
        <f>_xlfn.XLOOKUP(B344,表3!B:B,表3!D:D,0)</f>
        <v>1771.73</v>
      </c>
      <c r="E344" s="139">
        <f>SUM(E345:E357)</f>
        <v>1771.73</v>
      </c>
      <c r="F344" s="139">
        <f>SUM(F345:F357)</f>
        <v>1819</v>
      </c>
      <c r="G344" s="226"/>
      <c r="H344" s="76">
        <f t="shared" si="11"/>
        <v>1</v>
      </c>
    </row>
    <row r="345" s="76" customFormat="1" spans="1:8">
      <c r="A345" s="222">
        <f t="shared" si="10"/>
        <v>7</v>
      </c>
      <c r="B345" s="223">
        <v>2040601</v>
      </c>
      <c r="C345" s="138" t="s">
        <v>579</v>
      </c>
      <c r="D345" s="227">
        <f>_xlfn.XLOOKUP(B345,表3!B:B,表3!D:D,0)</f>
        <v>1496.73</v>
      </c>
      <c r="E345" s="139">
        <v>1496.73</v>
      </c>
      <c r="F345" s="139">
        <v>1405</v>
      </c>
      <c r="G345" s="226"/>
      <c r="H345" s="76">
        <f t="shared" si="11"/>
        <v>1</v>
      </c>
    </row>
    <row r="346" s="76" customFormat="1" spans="1:8">
      <c r="A346" s="222">
        <f t="shared" si="10"/>
        <v>7</v>
      </c>
      <c r="B346" s="223">
        <v>2040602</v>
      </c>
      <c r="C346" s="138" t="s">
        <v>339</v>
      </c>
      <c r="D346" s="227">
        <f>_xlfn.XLOOKUP(B346,表3!B:B,表3!D:D,0)</f>
        <v>40</v>
      </c>
      <c r="E346" s="139">
        <v>40</v>
      </c>
      <c r="F346" s="139">
        <v>191</v>
      </c>
      <c r="G346" s="226"/>
      <c r="H346" s="76">
        <f t="shared" si="11"/>
        <v>1</v>
      </c>
    </row>
    <row r="347" s="76" customFormat="1" hidden="1" spans="1:8">
      <c r="A347" s="222">
        <f t="shared" si="10"/>
        <v>7</v>
      </c>
      <c r="B347" s="223">
        <v>2040603</v>
      </c>
      <c r="C347" s="138" t="s">
        <v>580</v>
      </c>
      <c r="D347" s="227">
        <f>_xlfn.XLOOKUP(B347,表3!B:B,表3!D:D,0)</f>
        <v>0</v>
      </c>
      <c r="E347" s="139">
        <v>0</v>
      </c>
      <c r="F347" s="139">
        <v>0</v>
      </c>
      <c r="G347" s="226"/>
      <c r="H347" s="76">
        <f t="shared" si="11"/>
        <v>0</v>
      </c>
    </row>
    <row r="348" s="76" customFormat="1" spans="1:8">
      <c r="A348" s="222">
        <f t="shared" si="10"/>
        <v>7</v>
      </c>
      <c r="B348" s="223">
        <v>2040604</v>
      </c>
      <c r="C348" s="138" t="s">
        <v>777</v>
      </c>
      <c r="D348" s="227">
        <f>_xlfn.XLOOKUP(B348,表3!B:B,表3!D:D,0)</f>
        <v>0</v>
      </c>
      <c r="E348" s="139">
        <v>0</v>
      </c>
      <c r="F348" s="139">
        <v>36</v>
      </c>
      <c r="G348" s="226"/>
      <c r="H348" s="76">
        <f t="shared" si="11"/>
        <v>1</v>
      </c>
    </row>
    <row r="349" s="76" customFormat="1" spans="1:8">
      <c r="A349" s="222">
        <f t="shared" si="10"/>
        <v>7</v>
      </c>
      <c r="B349" s="223">
        <v>2040605</v>
      </c>
      <c r="C349" s="138" t="s">
        <v>778</v>
      </c>
      <c r="D349" s="227">
        <f>_xlfn.XLOOKUP(B349,表3!B:B,表3!D:D,0)</f>
        <v>100</v>
      </c>
      <c r="E349" s="139">
        <v>100</v>
      </c>
      <c r="F349" s="139">
        <v>101</v>
      </c>
      <c r="G349" s="226"/>
      <c r="H349" s="76">
        <f t="shared" si="11"/>
        <v>1</v>
      </c>
    </row>
    <row r="350" s="76" customFormat="1" spans="1:8">
      <c r="A350" s="222">
        <f t="shared" si="10"/>
        <v>7</v>
      </c>
      <c r="B350" s="223">
        <v>2040606</v>
      </c>
      <c r="C350" s="138" t="s">
        <v>779</v>
      </c>
      <c r="D350" s="227">
        <f>_xlfn.XLOOKUP(B350,表3!B:B,表3!D:D,0)</f>
        <v>0</v>
      </c>
      <c r="E350" s="139">
        <v>0</v>
      </c>
      <c r="F350" s="139">
        <v>20</v>
      </c>
      <c r="G350" s="226"/>
      <c r="H350" s="76">
        <f t="shared" si="11"/>
        <v>1</v>
      </c>
    </row>
    <row r="351" s="76" customFormat="1" spans="1:8">
      <c r="A351" s="222">
        <f t="shared" si="10"/>
        <v>7</v>
      </c>
      <c r="B351" s="223">
        <v>2040607</v>
      </c>
      <c r="C351" s="138" t="s">
        <v>780</v>
      </c>
      <c r="D351" s="227">
        <f>_xlfn.XLOOKUP(B351,表3!B:B,表3!D:D,0)</f>
        <v>0</v>
      </c>
      <c r="E351" s="139">
        <v>0</v>
      </c>
      <c r="F351" s="139">
        <v>23</v>
      </c>
      <c r="G351" s="226"/>
      <c r="H351" s="76">
        <f t="shared" si="11"/>
        <v>1</v>
      </c>
    </row>
    <row r="352" s="76" customFormat="1" hidden="1" spans="1:8">
      <c r="A352" s="222">
        <f t="shared" si="10"/>
        <v>7</v>
      </c>
      <c r="B352" s="223">
        <v>2040608</v>
      </c>
      <c r="C352" s="138" t="s">
        <v>781</v>
      </c>
      <c r="D352" s="227">
        <f>_xlfn.XLOOKUP(B352,表3!B:B,表3!D:D,0)</f>
        <v>0</v>
      </c>
      <c r="E352" s="139">
        <v>0</v>
      </c>
      <c r="F352" s="139">
        <v>0</v>
      </c>
      <c r="G352" s="226"/>
      <c r="H352" s="76">
        <f t="shared" si="11"/>
        <v>0</v>
      </c>
    </row>
    <row r="353" s="76" customFormat="1" spans="1:8">
      <c r="A353" s="222">
        <f t="shared" si="10"/>
        <v>7</v>
      </c>
      <c r="B353" s="223">
        <v>2040610</v>
      </c>
      <c r="C353" s="138" t="s">
        <v>782</v>
      </c>
      <c r="D353" s="227">
        <f>_xlfn.XLOOKUP(B353,表3!B:B,表3!D:D,0)</f>
        <v>35</v>
      </c>
      <c r="E353" s="139">
        <v>35</v>
      </c>
      <c r="F353" s="139">
        <v>43</v>
      </c>
      <c r="G353" s="226"/>
      <c r="H353" s="76">
        <f t="shared" si="11"/>
        <v>1</v>
      </c>
    </row>
    <row r="354" s="76" customFormat="1" spans="1:8">
      <c r="A354" s="222">
        <f t="shared" si="10"/>
        <v>7</v>
      </c>
      <c r="B354" s="223">
        <v>2040612</v>
      </c>
      <c r="C354" s="138" t="s">
        <v>783</v>
      </c>
      <c r="D354" s="227">
        <f>_xlfn.XLOOKUP(B354,表3!B:B,表3!D:D,0)</f>
        <v>100</v>
      </c>
      <c r="E354" s="139">
        <v>100</v>
      </c>
      <c r="F354" s="139">
        <v>0</v>
      </c>
      <c r="G354" s="226"/>
      <c r="H354" s="76">
        <f t="shared" si="11"/>
        <v>1</v>
      </c>
    </row>
    <row r="355" s="76" customFormat="1" hidden="1" spans="1:8">
      <c r="A355" s="222">
        <f t="shared" si="10"/>
        <v>7</v>
      </c>
      <c r="B355" s="223">
        <v>2040613</v>
      </c>
      <c r="C355" s="138" t="s">
        <v>618</v>
      </c>
      <c r="D355" s="227">
        <f>_xlfn.XLOOKUP(B355,表3!B:B,表3!D:D,0)</f>
        <v>0</v>
      </c>
      <c r="E355" s="139">
        <v>0</v>
      </c>
      <c r="F355" s="139">
        <v>0</v>
      </c>
      <c r="G355" s="226"/>
      <c r="H355" s="76">
        <f t="shared" si="11"/>
        <v>0</v>
      </c>
    </row>
    <row r="356" s="76" customFormat="1" hidden="1" spans="1:8">
      <c r="A356" s="222">
        <f t="shared" si="10"/>
        <v>7</v>
      </c>
      <c r="B356" s="223">
        <v>2040650</v>
      </c>
      <c r="C356" s="138" t="s">
        <v>587</v>
      </c>
      <c r="D356" s="227">
        <f>_xlfn.XLOOKUP(B356,表3!B:B,表3!D:D,0)</f>
        <v>0</v>
      </c>
      <c r="E356" s="139">
        <v>0</v>
      </c>
      <c r="F356" s="139">
        <v>0</v>
      </c>
      <c r="G356" s="226"/>
      <c r="H356" s="76">
        <f t="shared" si="11"/>
        <v>0</v>
      </c>
    </row>
    <row r="357" s="76" customFormat="1" hidden="1" spans="1:8">
      <c r="A357" s="222">
        <f t="shared" si="10"/>
        <v>7</v>
      </c>
      <c r="B357" s="223">
        <v>2040699</v>
      </c>
      <c r="C357" s="138" t="s">
        <v>784</v>
      </c>
      <c r="D357" s="227">
        <f>_xlfn.XLOOKUP(B357,表3!B:B,表3!D:D,0)</f>
        <v>0</v>
      </c>
      <c r="E357" s="139">
        <v>0</v>
      </c>
      <c r="F357" s="139">
        <v>0</v>
      </c>
      <c r="G357" s="226"/>
      <c r="H357" s="76">
        <f t="shared" si="11"/>
        <v>0</v>
      </c>
    </row>
    <row r="358" s="76" customFormat="1" hidden="1" spans="1:8">
      <c r="A358" s="222">
        <f t="shared" si="10"/>
        <v>5</v>
      </c>
      <c r="B358" s="223">
        <v>20407</v>
      </c>
      <c r="C358" s="140" t="s">
        <v>785</v>
      </c>
      <c r="D358" s="227">
        <f>_xlfn.XLOOKUP(B358,表3!B:B,表3!D:D,0)</f>
        <v>0</v>
      </c>
      <c r="E358" s="139">
        <f>SUM(E359:E367)</f>
        <v>0</v>
      </c>
      <c r="F358" s="139">
        <f>SUM(F359:F367)</f>
        <v>0</v>
      </c>
      <c r="G358" s="226"/>
      <c r="H358" s="76">
        <f t="shared" si="11"/>
        <v>0</v>
      </c>
    </row>
    <row r="359" s="76" customFormat="1" hidden="1" spans="1:8">
      <c r="A359" s="222">
        <f t="shared" si="10"/>
        <v>7</v>
      </c>
      <c r="B359" s="223">
        <v>2040701</v>
      </c>
      <c r="C359" s="138" t="s">
        <v>579</v>
      </c>
      <c r="D359" s="227">
        <f>_xlfn.XLOOKUP(B359,表3!B:B,表3!D:D,0)</f>
        <v>0</v>
      </c>
      <c r="E359" s="139">
        <v>0</v>
      </c>
      <c r="F359" s="139">
        <v>0</v>
      </c>
      <c r="G359" s="226"/>
      <c r="H359" s="76">
        <f t="shared" si="11"/>
        <v>0</v>
      </c>
    </row>
    <row r="360" s="76" customFormat="1" hidden="1" spans="1:8">
      <c r="A360" s="222">
        <f t="shared" si="10"/>
        <v>7</v>
      </c>
      <c r="B360" s="223">
        <v>2040702</v>
      </c>
      <c r="C360" s="138" t="s">
        <v>339</v>
      </c>
      <c r="D360" s="227">
        <f>_xlfn.XLOOKUP(B360,表3!B:B,表3!D:D,0)</f>
        <v>0</v>
      </c>
      <c r="E360" s="139">
        <v>0</v>
      </c>
      <c r="F360" s="139">
        <v>0</v>
      </c>
      <c r="G360" s="226"/>
      <c r="H360" s="76">
        <f t="shared" si="11"/>
        <v>0</v>
      </c>
    </row>
    <row r="361" s="76" customFormat="1" hidden="1" spans="1:8">
      <c r="A361" s="222">
        <f t="shared" si="10"/>
        <v>7</v>
      </c>
      <c r="B361" s="223">
        <v>2040703</v>
      </c>
      <c r="C361" s="138" t="s">
        <v>580</v>
      </c>
      <c r="D361" s="227">
        <f>_xlfn.XLOOKUP(B361,表3!B:B,表3!D:D,0)</f>
        <v>0</v>
      </c>
      <c r="E361" s="139">
        <v>0</v>
      </c>
      <c r="F361" s="139">
        <v>0</v>
      </c>
      <c r="G361" s="226"/>
      <c r="H361" s="76">
        <f t="shared" si="11"/>
        <v>0</v>
      </c>
    </row>
    <row r="362" s="76" customFormat="1" hidden="1" spans="1:8">
      <c r="A362" s="222">
        <f t="shared" si="10"/>
        <v>7</v>
      </c>
      <c r="B362" s="223">
        <v>2040704</v>
      </c>
      <c r="C362" s="138" t="s">
        <v>786</v>
      </c>
      <c r="D362" s="227">
        <f>_xlfn.XLOOKUP(B362,表3!B:B,表3!D:D,0)</f>
        <v>0</v>
      </c>
      <c r="E362" s="139">
        <v>0</v>
      </c>
      <c r="F362" s="139">
        <v>0</v>
      </c>
      <c r="G362" s="226"/>
      <c r="H362" s="76">
        <f t="shared" si="11"/>
        <v>0</v>
      </c>
    </row>
    <row r="363" s="76" customFormat="1" hidden="1" spans="1:8">
      <c r="A363" s="222">
        <f t="shared" si="10"/>
        <v>7</v>
      </c>
      <c r="B363" s="223">
        <v>2040705</v>
      </c>
      <c r="C363" s="138" t="s">
        <v>787</v>
      </c>
      <c r="D363" s="227">
        <f>_xlfn.XLOOKUP(B363,表3!B:B,表3!D:D,0)</f>
        <v>0</v>
      </c>
      <c r="E363" s="139">
        <v>0</v>
      </c>
      <c r="F363" s="139">
        <v>0</v>
      </c>
      <c r="G363" s="226"/>
      <c r="H363" s="76">
        <f t="shared" si="11"/>
        <v>0</v>
      </c>
    </row>
    <row r="364" s="76" customFormat="1" hidden="1" spans="1:8">
      <c r="A364" s="222">
        <f t="shared" si="10"/>
        <v>7</v>
      </c>
      <c r="B364" s="223">
        <v>2040706</v>
      </c>
      <c r="C364" s="138" t="s">
        <v>788</v>
      </c>
      <c r="D364" s="227">
        <f>_xlfn.XLOOKUP(B364,表3!B:B,表3!D:D,0)</f>
        <v>0</v>
      </c>
      <c r="E364" s="139">
        <v>0</v>
      </c>
      <c r="F364" s="139">
        <v>0</v>
      </c>
      <c r="G364" s="226"/>
      <c r="H364" s="76">
        <f t="shared" si="11"/>
        <v>0</v>
      </c>
    </row>
    <row r="365" s="76" customFormat="1" hidden="1" spans="1:8">
      <c r="A365" s="222">
        <f t="shared" si="10"/>
        <v>7</v>
      </c>
      <c r="B365" s="223">
        <v>2040707</v>
      </c>
      <c r="C365" s="138" t="s">
        <v>618</v>
      </c>
      <c r="D365" s="227">
        <f>_xlfn.XLOOKUP(B365,表3!B:B,表3!D:D,0)</f>
        <v>0</v>
      </c>
      <c r="E365" s="139">
        <v>0</v>
      </c>
      <c r="F365" s="139">
        <v>0</v>
      </c>
      <c r="G365" s="226"/>
      <c r="H365" s="76">
        <f t="shared" si="11"/>
        <v>0</v>
      </c>
    </row>
    <row r="366" s="76" customFormat="1" hidden="1" spans="1:8">
      <c r="A366" s="222">
        <f t="shared" si="10"/>
        <v>7</v>
      </c>
      <c r="B366" s="223">
        <v>2040750</v>
      </c>
      <c r="C366" s="138" t="s">
        <v>587</v>
      </c>
      <c r="D366" s="227">
        <f>_xlfn.XLOOKUP(B366,表3!B:B,表3!D:D,0)</f>
        <v>0</v>
      </c>
      <c r="E366" s="139">
        <v>0</v>
      </c>
      <c r="F366" s="139">
        <v>0</v>
      </c>
      <c r="G366" s="226"/>
      <c r="H366" s="76">
        <f t="shared" si="11"/>
        <v>0</v>
      </c>
    </row>
    <row r="367" s="76" customFormat="1" hidden="1" spans="1:8">
      <c r="A367" s="222">
        <f t="shared" si="10"/>
        <v>7</v>
      </c>
      <c r="B367" s="223">
        <v>2040799</v>
      </c>
      <c r="C367" s="138" t="s">
        <v>789</v>
      </c>
      <c r="D367" s="227">
        <f>_xlfn.XLOOKUP(B367,表3!B:B,表3!D:D,0)</f>
        <v>0</v>
      </c>
      <c r="E367" s="139">
        <v>0</v>
      </c>
      <c r="F367" s="139">
        <v>0</v>
      </c>
      <c r="G367" s="226"/>
      <c r="H367" s="76">
        <f t="shared" si="11"/>
        <v>0</v>
      </c>
    </row>
    <row r="368" s="76" customFormat="1" hidden="1" spans="1:8">
      <c r="A368" s="222">
        <f t="shared" si="10"/>
        <v>5</v>
      </c>
      <c r="B368" s="223">
        <v>20408</v>
      </c>
      <c r="C368" s="140" t="s">
        <v>790</v>
      </c>
      <c r="D368" s="227">
        <f>_xlfn.XLOOKUP(B368,表3!B:B,表3!D:D,0)</f>
        <v>0</v>
      </c>
      <c r="E368" s="139">
        <f>SUM(E369:E377)</f>
        <v>0</v>
      </c>
      <c r="F368" s="139">
        <f>SUM(F369:F377)</f>
        <v>0</v>
      </c>
      <c r="G368" s="226"/>
      <c r="H368" s="76">
        <f t="shared" si="11"/>
        <v>0</v>
      </c>
    </row>
    <row r="369" s="76" customFormat="1" hidden="1" spans="1:8">
      <c r="A369" s="222">
        <f t="shared" si="10"/>
        <v>7</v>
      </c>
      <c r="B369" s="223">
        <v>2040801</v>
      </c>
      <c r="C369" s="138" t="s">
        <v>579</v>
      </c>
      <c r="D369" s="227">
        <f>_xlfn.XLOOKUP(B369,表3!B:B,表3!D:D,0)</f>
        <v>0</v>
      </c>
      <c r="E369" s="139">
        <v>0</v>
      </c>
      <c r="F369" s="139">
        <v>0</v>
      </c>
      <c r="G369" s="226"/>
      <c r="H369" s="76">
        <f t="shared" si="11"/>
        <v>0</v>
      </c>
    </row>
    <row r="370" s="76" customFormat="1" hidden="1" spans="1:8">
      <c r="A370" s="222">
        <f t="shared" si="10"/>
        <v>7</v>
      </c>
      <c r="B370" s="223">
        <v>2040802</v>
      </c>
      <c r="C370" s="138" t="s">
        <v>339</v>
      </c>
      <c r="D370" s="227">
        <f>_xlfn.XLOOKUP(B370,表3!B:B,表3!D:D,0)</f>
        <v>0</v>
      </c>
      <c r="E370" s="139">
        <v>0</v>
      </c>
      <c r="F370" s="139">
        <v>0</v>
      </c>
      <c r="G370" s="226"/>
      <c r="H370" s="76">
        <f t="shared" si="11"/>
        <v>0</v>
      </c>
    </row>
    <row r="371" s="76" customFormat="1" hidden="1" spans="1:8">
      <c r="A371" s="222">
        <f t="shared" si="10"/>
        <v>7</v>
      </c>
      <c r="B371" s="223">
        <v>2040803</v>
      </c>
      <c r="C371" s="138" t="s">
        <v>580</v>
      </c>
      <c r="D371" s="227">
        <f>_xlfn.XLOOKUP(B371,表3!B:B,表3!D:D,0)</f>
        <v>0</v>
      </c>
      <c r="E371" s="139">
        <v>0</v>
      </c>
      <c r="F371" s="139">
        <v>0</v>
      </c>
      <c r="G371" s="226"/>
      <c r="H371" s="76">
        <f t="shared" si="11"/>
        <v>0</v>
      </c>
    </row>
    <row r="372" s="76" customFormat="1" hidden="1" spans="1:8">
      <c r="A372" s="222">
        <f t="shared" si="10"/>
        <v>7</v>
      </c>
      <c r="B372" s="223">
        <v>2040804</v>
      </c>
      <c r="C372" s="138" t="s">
        <v>791</v>
      </c>
      <c r="D372" s="227">
        <f>_xlfn.XLOOKUP(B372,表3!B:B,表3!D:D,0)</f>
        <v>0</v>
      </c>
      <c r="E372" s="139">
        <v>0</v>
      </c>
      <c r="F372" s="139">
        <v>0</v>
      </c>
      <c r="G372" s="226"/>
      <c r="H372" s="76">
        <f t="shared" si="11"/>
        <v>0</v>
      </c>
    </row>
    <row r="373" s="76" customFormat="1" hidden="1" spans="1:8">
      <c r="A373" s="222">
        <f t="shared" si="10"/>
        <v>7</v>
      </c>
      <c r="B373" s="223">
        <v>2040805</v>
      </c>
      <c r="C373" s="138" t="s">
        <v>792</v>
      </c>
      <c r="D373" s="227">
        <f>_xlfn.XLOOKUP(B373,表3!B:B,表3!D:D,0)</f>
        <v>0</v>
      </c>
      <c r="E373" s="139">
        <v>0</v>
      </c>
      <c r="F373" s="139">
        <v>0</v>
      </c>
      <c r="G373" s="226"/>
      <c r="H373" s="76">
        <f t="shared" si="11"/>
        <v>0</v>
      </c>
    </row>
    <row r="374" s="76" customFormat="1" hidden="1" spans="1:8">
      <c r="A374" s="222">
        <f t="shared" si="10"/>
        <v>7</v>
      </c>
      <c r="B374" s="223">
        <v>2040806</v>
      </c>
      <c r="C374" s="138" t="s">
        <v>793</v>
      </c>
      <c r="D374" s="227">
        <f>_xlfn.XLOOKUP(B374,表3!B:B,表3!D:D,0)</f>
        <v>0</v>
      </c>
      <c r="E374" s="139">
        <v>0</v>
      </c>
      <c r="F374" s="139">
        <v>0</v>
      </c>
      <c r="G374" s="226"/>
      <c r="H374" s="76">
        <f t="shared" si="11"/>
        <v>0</v>
      </c>
    </row>
    <row r="375" s="76" customFormat="1" hidden="1" spans="1:8">
      <c r="A375" s="222">
        <f t="shared" si="10"/>
        <v>7</v>
      </c>
      <c r="B375" s="223">
        <v>2040807</v>
      </c>
      <c r="C375" s="138" t="s">
        <v>618</v>
      </c>
      <c r="D375" s="227">
        <f>_xlfn.XLOOKUP(B375,表3!B:B,表3!D:D,0)</f>
        <v>0</v>
      </c>
      <c r="E375" s="139">
        <v>0</v>
      </c>
      <c r="F375" s="139">
        <v>0</v>
      </c>
      <c r="G375" s="226"/>
      <c r="H375" s="76">
        <f t="shared" si="11"/>
        <v>0</v>
      </c>
    </row>
    <row r="376" s="76" customFormat="1" hidden="1" spans="1:8">
      <c r="A376" s="222">
        <f t="shared" si="10"/>
        <v>7</v>
      </c>
      <c r="B376" s="223">
        <v>2040850</v>
      </c>
      <c r="C376" s="138" t="s">
        <v>587</v>
      </c>
      <c r="D376" s="227">
        <f>_xlfn.XLOOKUP(B376,表3!B:B,表3!D:D,0)</f>
        <v>0</v>
      </c>
      <c r="E376" s="139">
        <v>0</v>
      </c>
      <c r="F376" s="139">
        <v>0</v>
      </c>
      <c r="G376" s="226"/>
      <c r="H376" s="76">
        <f t="shared" si="11"/>
        <v>0</v>
      </c>
    </row>
    <row r="377" s="76" customFormat="1" hidden="1" spans="1:8">
      <c r="A377" s="222">
        <f t="shared" si="10"/>
        <v>7</v>
      </c>
      <c r="B377" s="223">
        <v>2040899</v>
      </c>
      <c r="C377" s="138" t="s">
        <v>794</v>
      </c>
      <c r="D377" s="227">
        <f>_xlfn.XLOOKUP(B377,表3!B:B,表3!D:D,0)</f>
        <v>0</v>
      </c>
      <c r="E377" s="139">
        <v>0</v>
      </c>
      <c r="F377" s="139">
        <v>0</v>
      </c>
      <c r="G377" s="226"/>
      <c r="H377" s="76">
        <f t="shared" si="11"/>
        <v>0</v>
      </c>
    </row>
    <row r="378" s="76" customFormat="1" hidden="1" spans="1:8">
      <c r="A378" s="222">
        <f t="shared" si="10"/>
        <v>5</v>
      </c>
      <c r="B378" s="223">
        <v>20409</v>
      </c>
      <c r="C378" s="140" t="s">
        <v>795</v>
      </c>
      <c r="D378" s="227">
        <f>_xlfn.XLOOKUP(B378,表3!B:B,表3!D:D,0)</f>
        <v>0</v>
      </c>
      <c r="E378" s="139">
        <f>SUM(E379:E385)</f>
        <v>0</v>
      </c>
      <c r="F378" s="139">
        <f>SUM(F379:F385)</f>
        <v>0</v>
      </c>
      <c r="G378" s="226"/>
      <c r="H378" s="76">
        <f t="shared" si="11"/>
        <v>0</v>
      </c>
    </row>
    <row r="379" s="76" customFormat="1" hidden="1" spans="1:8">
      <c r="A379" s="222">
        <f t="shared" si="10"/>
        <v>7</v>
      </c>
      <c r="B379" s="223">
        <v>2040901</v>
      </c>
      <c r="C379" s="138" t="s">
        <v>579</v>
      </c>
      <c r="D379" s="227">
        <f>_xlfn.XLOOKUP(B379,表3!B:B,表3!D:D,0)</f>
        <v>0</v>
      </c>
      <c r="E379" s="139">
        <v>0</v>
      </c>
      <c r="F379" s="139">
        <v>0</v>
      </c>
      <c r="G379" s="226"/>
      <c r="H379" s="76">
        <f t="shared" si="11"/>
        <v>0</v>
      </c>
    </row>
    <row r="380" s="76" customFormat="1" hidden="1" spans="1:8">
      <c r="A380" s="222">
        <f t="shared" si="10"/>
        <v>7</v>
      </c>
      <c r="B380" s="223">
        <v>2040902</v>
      </c>
      <c r="C380" s="138" t="s">
        <v>339</v>
      </c>
      <c r="D380" s="227">
        <f>_xlfn.XLOOKUP(B380,表3!B:B,表3!D:D,0)</f>
        <v>0</v>
      </c>
      <c r="E380" s="139">
        <v>0</v>
      </c>
      <c r="F380" s="139">
        <v>0</v>
      </c>
      <c r="G380" s="226"/>
      <c r="H380" s="76">
        <f t="shared" si="11"/>
        <v>0</v>
      </c>
    </row>
    <row r="381" s="76" customFormat="1" hidden="1" spans="1:8">
      <c r="A381" s="222">
        <f t="shared" si="10"/>
        <v>7</v>
      </c>
      <c r="B381" s="223">
        <v>2040903</v>
      </c>
      <c r="C381" s="138" t="s">
        <v>580</v>
      </c>
      <c r="D381" s="227">
        <f>_xlfn.XLOOKUP(B381,表3!B:B,表3!D:D,0)</f>
        <v>0</v>
      </c>
      <c r="E381" s="139">
        <v>0</v>
      </c>
      <c r="F381" s="139">
        <v>0</v>
      </c>
      <c r="G381" s="226"/>
      <c r="H381" s="76">
        <f t="shared" si="11"/>
        <v>0</v>
      </c>
    </row>
    <row r="382" s="76" customFormat="1" hidden="1" spans="1:8">
      <c r="A382" s="222">
        <f t="shared" si="10"/>
        <v>7</v>
      </c>
      <c r="B382" s="223">
        <v>2040904</v>
      </c>
      <c r="C382" s="138" t="s">
        <v>796</v>
      </c>
      <c r="D382" s="227">
        <f>_xlfn.XLOOKUP(B382,表3!B:B,表3!D:D,0)</f>
        <v>0</v>
      </c>
      <c r="E382" s="139">
        <v>0</v>
      </c>
      <c r="F382" s="139">
        <v>0</v>
      </c>
      <c r="G382" s="226"/>
      <c r="H382" s="76">
        <f t="shared" si="11"/>
        <v>0</v>
      </c>
    </row>
    <row r="383" s="76" customFormat="1" hidden="1" spans="1:8">
      <c r="A383" s="222">
        <f t="shared" si="10"/>
        <v>7</v>
      </c>
      <c r="B383" s="223">
        <v>2040905</v>
      </c>
      <c r="C383" s="138" t="s">
        <v>797</v>
      </c>
      <c r="D383" s="227">
        <f>_xlfn.XLOOKUP(B383,表3!B:B,表3!D:D,0)</f>
        <v>0</v>
      </c>
      <c r="E383" s="139">
        <v>0</v>
      </c>
      <c r="F383" s="139">
        <v>0</v>
      </c>
      <c r="G383" s="226"/>
      <c r="H383" s="76">
        <f t="shared" si="11"/>
        <v>0</v>
      </c>
    </row>
    <row r="384" s="76" customFormat="1" hidden="1" spans="1:8">
      <c r="A384" s="222">
        <f t="shared" si="10"/>
        <v>7</v>
      </c>
      <c r="B384" s="223">
        <v>2040950</v>
      </c>
      <c r="C384" s="138" t="s">
        <v>587</v>
      </c>
      <c r="D384" s="227">
        <f>_xlfn.XLOOKUP(B384,表3!B:B,表3!D:D,0)</f>
        <v>0</v>
      </c>
      <c r="E384" s="139">
        <v>0</v>
      </c>
      <c r="F384" s="139">
        <v>0</v>
      </c>
      <c r="G384" s="226"/>
      <c r="H384" s="76">
        <f t="shared" si="11"/>
        <v>0</v>
      </c>
    </row>
    <row r="385" s="76" customFormat="1" hidden="1" spans="1:8">
      <c r="A385" s="222">
        <f t="shared" si="10"/>
        <v>7</v>
      </c>
      <c r="B385" s="223">
        <v>2040999</v>
      </c>
      <c r="C385" s="138" t="s">
        <v>798</v>
      </c>
      <c r="D385" s="227">
        <f>_xlfn.XLOOKUP(B385,表3!B:B,表3!D:D,0)</f>
        <v>0</v>
      </c>
      <c r="E385" s="139">
        <v>0</v>
      </c>
      <c r="F385" s="139">
        <v>0</v>
      </c>
      <c r="G385" s="226"/>
      <c r="H385" s="76">
        <f t="shared" si="11"/>
        <v>0</v>
      </c>
    </row>
    <row r="386" s="76" customFormat="1" hidden="1" spans="1:8">
      <c r="A386" s="222">
        <f t="shared" si="10"/>
        <v>5</v>
      </c>
      <c r="B386" s="223">
        <v>20410</v>
      </c>
      <c r="C386" s="140" t="s">
        <v>799</v>
      </c>
      <c r="D386" s="227">
        <f>_xlfn.XLOOKUP(B386,表3!B:B,表3!D:D,0)</f>
        <v>0</v>
      </c>
      <c r="E386" s="139">
        <f>SUM(E387:E391)</f>
        <v>0</v>
      </c>
      <c r="F386" s="139">
        <f>SUM(F387:F391)</f>
        <v>0</v>
      </c>
      <c r="G386" s="226"/>
      <c r="H386" s="76">
        <f t="shared" si="11"/>
        <v>0</v>
      </c>
    </row>
    <row r="387" s="76" customFormat="1" hidden="1" spans="1:8">
      <c r="A387" s="222">
        <f t="shared" si="10"/>
        <v>7</v>
      </c>
      <c r="B387" s="223">
        <v>2041001</v>
      </c>
      <c r="C387" s="138" t="s">
        <v>579</v>
      </c>
      <c r="D387" s="227">
        <f>_xlfn.XLOOKUP(B387,表3!B:B,表3!D:D,0)</f>
        <v>0</v>
      </c>
      <c r="E387" s="139">
        <v>0</v>
      </c>
      <c r="F387" s="139">
        <v>0</v>
      </c>
      <c r="G387" s="226"/>
      <c r="H387" s="76">
        <f t="shared" si="11"/>
        <v>0</v>
      </c>
    </row>
    <row r="388" s="76" customFormat="1" hidden="1" spans="1:8">
      <c r="A388" s="222">
        <f t="shared" ref="A388:A451" si="12">LEN(B388)</f>
        <v>7</v>
      </c>
      <c r="B388" s="223">
        <v>2041002</v>
      </c>
      <c r="C388" s="138" t="s">
        <v>339</v>
      </c>
      <c r="D388" s="227">
        <f>_xlfn.XLOOKUP(B388,表3!B:B,表3!D:D,0)</f>
        <v>0</v>
      </c>
      <c r="E388" s="139">
        <v>0</v>
      </c>
      <c r="F388" s="139">
        <v>0</v>
      </c>
      <c r="G388" s="226"/>
      <c r="H388" s="76">
        <f t="shared" si="11"/>
        <v>0</v>
      </c>
    </row>
    <row r="389" s="76" customFormat="1" hidden="1" spans="1:8">
      <c r="A389" s="222">
        <f t="shared" si="12"/>
        <v>7</v>
      </c>
      <c r="B389" s="223">
        <v>2041006</v>
      </c>
      <c r="C389" s="138" t="s">
        <v>618</v>
      </c>
      <c r="D389" s="227">
        <f>_xlfn.XLOOKUP(B389,表3!B:B,表3!D:D,0)</f>
        <v>0</v>
      </c>
      <c r="E389" s="139">
        <v>0</v>
      </c>
      <c r="F389" s="139">
        <v>0</v>
      </c>
      <c r="G389" s="226"/>
      <c r="H389" s="76">
        <f t="shared" ref="H389:H452" si="13">IF(AND(D389=0,E389=0,F389=0),0,1)</f>
        <v>0</v>
      </c>
    </row>
    <row r="390" s="76" customFormat="1" hidden="1" spans="1:8">
      <c r="A390" s="222">
        <f t="shared" si="12"/>
        <v>7</v>
      </c>
      <c r="B390" s="223">
        <v>2041007</v>
      </c>
      <c r="C390" s="138" t="s">
        <v>800</v>
      </c>
      <c r="D390" s="227">
        <f>_xlfn.XLOOKUP(B390,表3!B:B,表3!D:D,0)</f>
        <v>0</v>
      </c>
      <c r="E390" s="139">
        <v>0</v>
      </c>
      <c r="F390" s="139">
        <v>0</v>
      </c>
      <c r="G390" s="226"/>
      <c r="H390" s="76">
        <f t="shared" si="13"/>
        <v>0</v>
      </c>
    </row>
    <row r="391" s="76" customFormat="1" hidden="1" spans="1:8">
      <c r="A391" s="222">
        <f t="shared" si="12"/>
        <v>7</v>
      </c>
      <c r="B391" s="223">
        <v>2041099</v>
      </c>
      <c r="C391" s="138" t="s">
        <v>801</v>
      </c>
      <c r="D391" s="227">
        <f>_xlfn.XLOOKUP(B391,表3!B:B,表3!D:D,0)</f>
        <v>0</v>
      </c>
      <c r="E391" s="139">
        <v>0</v>
      </c>
      <c r="F391" s="139">
        <v>0</v>
      </c>
      <c r="G391" s="226"/>
      <c r="H391" s="76">
        <f t="shared" si="13"/>
        <v>0</v>
      </c>
    </row>
    <row r="392" s="76" customFormat="1" spans="1:8">
      <c r="A392" s="222">
        <f t="shared" si="12"/>
        <v>5</v>
      </c>
      <c r="B392" s="223">
        <v>20499</v>
      </c>
      <c r="C392" s="140" t="s">
        <v>802</v>
      </c>
      <c r="D392" s="227">
        <f>_xlfn.XLOOKUP(B392,表3!B:B,表3!D:D,0)</f>
        <v>21</v>
      </c>
      <c r="E392" s="139">
        <f>SUM(E393:E394)</f>
        <v>21</v>
      </c>
      <c r="F392" s="139">
        <f>SUM(F393:F394)</f>
        <v>348</v>
      </c>
      <c r="G392" s="226"/>
      <c r="H392" s="76">
        <f t="shared" si="13"/>
        <v>1</v>
      </c>
    </row>
    <row r="393" s="76" customFormat="1" spans="1:8">
      <c r="A393" s="222">
        <f t="shared" si="12"/>
        <v>7</v>
      </c>
      <c r="B393" s="223">
        <v>2049902</v>
      </c>
      <c r="C393" s="138" t="s">
        <v>803</v>
      </c>
      <c r="D393" s="227">
        <f>_xlfn.XLOOKUP(B393,表3!B:B,表3!D:D,0)</f>
        <v>21</v>
      </c>
      <c r="E393" s="139">
        <v>21</v>
      </c>
      <c r="F393" s="139">
        <v>23</v>
      </c>
      <c r="G393" s="226"/>
      <c r="H393" s="76">
        <f t="shared" si="13"/>
        <v>1</v>
      </c>
    </row>
    <row r="394" s="76" customFormat="1" spans="1:8">
      <c r="A394" s="222">
        <f t="shared" si="12"/>
        <v>7</v>
      </c>
      <c r="B394" s="223">
        <v>2049999</v>
      </c>
      <c r="C394" s="138" t="s">
        <v>804</v>
      </c>
      <c r="D394" s="227">
        <f>_xlfn.XLOOKUP(B394,表3!B:B,表3!D:D,0)</f>
        <v>0</v>
      </c>
      <c r="E394" s="139">
        <v>0</v>
      </c>
      <c r="F394" s="139">
        <v>325</v>
      </c>
      <c r="G394" s="226"/>
      <c r="H394" s="76">
        <f t="shared" si="13"/>
        <v>1</v>
      </c>
    </row>
    <row r="395" s="76" customFormat="1" spans="1:8">
      <c r="A395" s="222">
        <f t="shared" si="12"/>
        <v>3</v>
      </c>
      <c r="B395" s="223">
        <v>205</v>
      </c>
      <c r="C395" s="140" t="s">
        <v>232</v>
      </c>
      <c r="D395" s="227">
        <f>_xlfn.XLOOKUP(B395,表3!B:B,表3!D:D,0)</f>
        <v>156851.66</v>
      </c>
      <c r="E395" s="139">
        <f>SUM(E396,E401,E408,E414,E420,E424,E428,E432,E438,E445)</f>
        <v>156851.66</v>
      </c>
      <c r="F395" s="139">
        <f>SUM(F396,F401,F408,F414,F420,F424,F428,F432,F438,F445)</f>
        <v>148357</v>
      </c>
      <c r="G395" s="226"/>
      <c r="H395" s="76">
        <f t="shared" si="13"/>
        <v>1</v>
      </c>
    </row>
    <row r="396" s="76" customFormat="1" spans="1:8">
      <c r="A396" s="222">
        <f t="shared" si="12"/>
        <v>5</v>
      </c>
      <c r="B396" s="223">
        <v>20501</v>
      </c>
      <c r="C396" s="140" t="s">
        <v>805</v>
      </c>
      <c r="D396" s="227">
        <f>_xlfn.XLOOKUP(B396,表3!B:B,表3!D:D,0)</f>
        <v>1156.06</v>
      </c>
      <c r="E396" s="139">
        <f>SUM(E397:E400)</f>
        <v>1156.06</v>
      </c>
      <c r="F396" s="139">
        <f>SUM(F397:F400)</f>
        <v>3039</v>
      </c>
      <c r="G396" s="226"/>
      <c r="H396" s="76">
        <f t="shared" si="13"/>
        <v>1</v>
      </c>
    </row>
    <row r="397" s="76" customFormat="1" spans="1:8">
      <c r="A397" s="222">
        <f t="shared" si="12"/>
        <v>7</v>
      </c>
      <c r="B397" s="223">
        <v>2050101</v>
      </c>
      <c r="C397" s="138" t="s">
        <v>579</v>
      </c>
      <c r="D397" s="227">
        <f>_xlfn.XLOOKUP(B397,表3!B:B,表3!D:D,0)</f>
        <v>991.66</v>
      </c>
      <c r="E397" s="139">
        <v>991.66</v>
      </c>
      <c r="F397" s="139">
        <v>963</v>
      </c>
      <c r="G397" s="226"/>
      <c r="H397" s="76">
        <f t="shared" si="13"/>
        <v>1</v>
      </c>
    </row>
    <row r="398" s="76" customFormat="1" spans="1:8">
      <c r="A398" s="222">
        <f t="shared" si="12"/>
        <v>7</v>
      </c>
      <c r="B398" s="223">
        <v>2050102</v>
      </c>
      <c r="C398" s="138" t="s">
        <v>339</v>
      </c>
      <c r="D398" s="227">
        <f>_xlfn.XLOOKUP(B398,表3!B:B,表3!D:D,0)</f>
        <v>164.4</v>
      </c>
      <c r="E398" s="139">
        <v>164.4</v>
      </c>
      <c r="F398" s="139">
        <v>1330</v>
      </c>
      <c r="G398" s="226"/>
      <c r="H398" s="76">
        <f t="shared" si="13"/>
        <v>1</v>
      </c>
    </row>
    <row r="399" s="76" customFormat="1" hidden="1" spans="1:8">
      <c r="A399" s="222">
        <f t="shared" si="12"/>
        <v>7</v>
      </c>
      <c r="B399" s="223">
        <v>2050103</v>
      </c>
      <c r="C399" s="138" t="s">
        <v>580</v>
      </c>
      <c r="D399" s="227">
        <f>_xlfn.XLOOKUP(B399,表3!B:B,表3!D:D,0)</f>
        <v>0</v>
      </c>
      <c r="E399" s="139">
        <v>0</v>
      </c>
      <c r="F399" s="139">
        <v>0</v>
      </c>
      <c r="G399" s="226"/>
      <c r="H399" s="76">
        <f t="shared" si="13"/>
        <v>0</v>
      </c>
    </row>
    <row r="400" s="76" customFormat="1" spans="1:8">
      <c r="A400" s="222">
        <f t="shared" si="12"/>
        <v>7</v>
      </c>
      <c r="B400" s="223">
        <v>2050199</v>
      </c>
      <c r="C400" s="138" t="s">
        <v>806</v>
      </c>
      <c r="D400" s="227">
        <f>_xlfn.XLOOKUP(B400,表3!B:B,表3!D:D,0)</f>
        <v>0</v>
      </c>
      <c r="E400" s="139">
        <v>0</v>
      </c>
      <c r="F400" s="139">
        <v>746</v>
      </c>
      <c r="G400" s="226"/>
      <c r="H400" s="76">
        <f t="shared" si="13"/>
        <v>1</v>
      </c>
    </row>
    <row r="401" s="76" customFormat="1" spans="1:8">
      <c r="A401" s="222">
        <f t="shared" si="12"/>
        <v>5</v>
      </c>
      <c r="B401" s="223">
        <v>20502</v>
      </c>
      <c r="C401" s="140" t="s">
        <v>807</v>
      </c>
      <c r="D401" s="227">
        <f>_xlfn.XLOOKUP(B401,表3!B:B,表3!D:D,0)</f>
        <v>129028.64</v>
      </c>
      <c r="E401" s="139">
        <f>SUM(E402:E407)</f>
        <v>129028.64</v>
      </c>
      <c r="F401" s="139">
        <f>SUM(F402:F407)</f>
        <v>128012</v>
      </c>
      <c r="G401" s="226"/>
      <c r="H401" s="76">
        <f t="shared" si="13"/>
        <v>1</v>
      </c>
    </row>
    <row r="402" s="76" customFormat="1" spans="1:8">
      <c r="A402" s="222">
        <f t="shared" si="12"/>
        <v>7</v>
      </c>
      <c r="B402" s="223">
        <v>2050201</v>
      </c>
      <c r="C402" s="138" t="s">
        <v>808</v>
      </c>
      <c r="D402" s="227">
        <f>_xlfn.XLOOKUP(B402,表3!B:B,表3!D:D,0)</f>
        <v>2276.53</v>
      </c>
      <c r="E402" s="139">
        <v>2276.53</v>
      </c>
      <c r="F402" s="139">
        <v>4519</v>
      </c>
      <c r="G402" s="226"/>
      <c r="H402" s="76">
        <f t="shared" si="13"/>
        <v>1</v>
      </c>
    </row>
    <row r="403" s="76" customFormat="1" spans="1:8">
      <c r="A403" s="222">
        <f t="shared" si="12"/>
        <v>7</v>
      </c>
      <c r="B403" s="223">
        <v>2050202</v>
      </c>
      <c r="C403" s="138" t="s">
        <v>809</v>
      </c>
      <c r="D403" s="227">
        <f>_xlfn.XLOOKUP(B403,表3!B:B,表3!D:D,0)</f>
        <v>41300</v>
      </c>
      <c r="E403" s="139">
        <v>41300</v>
      </c>
      <c r="F403" s="139">
        <v>57127</v>
      </c>
      <c r="G403" s="226"/>
      <c r="H403" s="76">
        <f t="shared" si="13"/>
        <v>1</v>
      </c>
    </row>
    <row r="404" s="76" customFormat="1" spans="1:8">
      <c r="A404" s="222">
        <f t="shared" si="12"/>
        <v>7</v>
      </c>
      <c r="B404" s="223">
        <v>2050203</v>
      </c>
      <c r="C404" s="138" t="s">
        <v>810</v>
      </c>
      <c r="D404" s="227">
        <f>_xlfn.XLOOKUP(B404,表3!B:B,表3!D:D,0)</f>
        <v>53452</v>
      </c>
      <c r="E404" s="139">
        <v>53452</v>
      </c>
      <c r="F404" s="139">
        <v>47383</v>
      </c>
      <c r="G404" s="226"/>
      <c r="H404" s="76">
        <f t="shared" si="13"/>
        <v>1</v>
      </c>
    </row>
    <row r="405" s="76" customFormat="1" spans="1:8">
      <c r="A405" s="222">
        <f t="shared" si="12"/>
        <v>7</v>
      </c>
      <c r="B405" s="223">
        <v>2050204</v>
      </c>
      <c r="C405" s="138" t="s">
        <v>811</v>
      </c>
      <c r="D405" s="227">
        <f>_xlfn.XLOOKUP(B405,表3!B:B,表3!D:D,0)</f>
        <v>19147</v>
      </c>
      <c r="E405" s="139">
        <v>19147</v>
      </c>
      <c r="F405" s="139">
        <v>16511</v>
      </c>
      <c r="G405" s="226"/>
      <c r="H405" s="76">
        <f t="shared" si="13"/>
        <v>1</v>
      </c>
    </row>
    <row r="406" s="76" customFormat="1" hidden="1" spans="1:8">
      <c r="A406" s="222">
        <f t="shared" si="12"/>
        <v>7</v>
      </c>
      <c r="B406" s="223">
        <v>2050205</v>
      </c>
      <c r="C406" s="138" t="s">
        <v>812</v>
      </c>
      <c r="D406" s="227">
        <f>_xlfn.XLOOKUP(B406,表3!B:B,表3!D:D,0)</f>
        <v>0</v>
      </c>
      <c r="E406" s="139">
        <v>0</v>
      </c>
      <c r="F406" s="139">
        <v>0</v>
      </c>
      <c r="G406" s="226"/>
      <c r="H406" s="76">
        <f t="shared" si="13"/>
        <v>0</v>
      </c>
    </row>
    <row r="407" s="76" customFormat="1" spans="1:8">
      <c r="A407" s="222">
        <f t="shared" si="12"/>
        <v>7</v>
      </c>
      <c r="B407" s="223">
        <v>2050299</v>
      </c>
      <c r="C407" s="138" t="s">
        <v>813</v>
      </c>
      <c r="D407" s="227">
        <f>_xlfn.XLOOKUP(B407,表3!B:B,表3!D:D,0)</f>
        <v>12853.11</v>
      </c>
      <c r="E407" s="139">
        <v>12853.11</v>
      </c>
      <c r="F407" s="139">
        <v>2472</v>
      </c>
      <c r="G407" s="226"/>
      <c r="H407" s="76">
        <f t="shared" si="13"/>
        <v>1</v>
      </c>
    </row>
    <row r="408" s="76" customFormat="1" spans="1:8">
      <c r="A408" s="222">
        <f t="shared" si="12"/>
        <v>5</v>
      </c>
      <c r="B408" s="223">
        <v>20503</v>
      </c>
      <c r="C408" s="140" t="s">
        <v>814</v>
      </c>
      <c r="D408" s="227">
        <f>_xlfn.XLOOKUP(B408,表3!B:B,表3!D:D,0)</f>
        <v>11613.98</v>
      </c>
      <c r="E408" s="139">
        <f>SUM(E409:E413)</f>
        <v>11613.98</v>
      </c>
      <c r="F408" s="139">
        <f>SUM(F409:F413)</f>
        <v>12073</v>
      </c>
      <c r="G408" s="226"/>
      <c r="H408" s="76">
        <f t="shared" si="13"/>
        <v>1</v>
      </c>
    </row>
    <row r="409" s="76" customFormat="1" hidden="1" spans="1:8">
      <c r="A409" s="222">
        <f t="shared" si="12"/>
        <v>7</v>
      </c>
      <c r="B409" s="223">
        <v>2050301</v>
      </c>
      <c r="C409" s="138" t="s">
        <v>815</v>
      </c>
      <c r="D409" s="227">
        <f>_xlfn.XLOOKUP(B409,表3!B:B,表3!D:D,0)</f>
        <v>0</v>
      </c>
      <c r="E409" s="139">
        <v>0</v>
      </c>
      <c r="F409" s="139">
        <v>0</v>
      </c>
      <c r="G409" s="226"/>
      <c r="H409" s="76">
        <f t="shared" si="13"/>
        <v>0</v>
      </c>
    </row>
    <row r="410" s="76" customFormat="1" spans="1:8">
      <c r="A410" s="222">
        <f t="shared" si="12"/>
        <v>7</v>
      </c>
      <c r="B410" s="223">
        <v>2050302</v>
      </c>
      <c r="C410" s="138" t="s">
        <v>816</v>
      </c>
      <c r="D410" s="227">
        <f>_xlfn.XLOOKUP(B410,表3!B:B,表3!D:D,0)</f>
        <v>11613.98</v>
      </c>
      <c r="E410" s="139">
        <v>11613.98</v>
      </c>
      <c r="F410" s="139">
        <v>12073</v>
      </c>
      <c r="G410" s="226"/>
      <c r="H410" s="76">
        <f t="shared" si="13"/>
        <v>1</v>
      </c>
    </row>
    <row r="411" s="76" customFormat="1" hidden="1" spans="1:8">
      <c r="A411" s="222">
        <f t="shared" si="12"/>
        <v>7</v>
      </c>
      <c r="B411" s="223">
        <v>2050303</v>
      </c>
      <c r="C411" s="138" t="s">
        <v>817</v>
      </c>
      <c r="D411" s="227">
        <f>_xlfn.XLOOKUP(B411,表3!B:B,表3!D:D,0)</f>
        <v>0</v>
      </c>
      <c r="E411" s="139">
        <v>0</v>
      </c>
      <c r="F411" s="139">
        <v>0</v>
      </c>
      <c r="G411" s="226"/>
      <c r="H411" s="76">
        <f t="shared" si="13"/>
        <v>0</v>
      </c>
    </row>
    <row r="412" s="76" customFormat="1" hidden="1" spans="1:8">
      <c r="A412" s="222">
        <f t="shared" si="12"/>
        <v>7</v>
      </c>
      <c r="B412" s="223">
        <v>2050305</v>
      </c>
      <c r="C412" s="138" t="s">
        <v>818</v>
      </c>
      <c r="D412" s="227">
        <f>_xlfn.XLOOKUP(B412,表3!B:B,表3!D:D,0)</f>
        <v>0</v>
      </c>
      <c r="E412" s="139">
        <v>0</v>
      </c>
      <c r="F412" s="139">
        <v>0</v>
      </c>
      <c r="G412" s="226"/>
      <c r="H412" s="76">
        <f t="shared" si="13"/>
        <v>0</v>
      </c>
    </row>
    <row r="413" s="76" customFormat="1" hidden="1" spans="1:8">
      <c r="A413" s="222">
        <f t="shared" si="12"/>
        <v>7</v>
      </c>
      <c r="B413" s="223">
        <v>2050399</v>
      </c>
      <c r="C413" s="138" t="s">
        <v>819</v>
      </c>
      <c r="D413" s="227">
        <f>_xlfn.XLOOKUP(B413,表3!B:B,表3!D:D,0)</f>
        <v>0</v>
      </c>
      <c r="E413" s="139">
        <v>0</v>
      </c>
      <c r="F413" s="139">
        <v>0</v>
      </c>
      <c r="G413" s="226"/>
      <c r="H413" s="76">
        <f t="shared" si="13"/>
        <v>0</v>
      </c>
    </row>
    <row r="414" s="76" customFormat="1" spans="1:8">
      <c r="A414" s="222">
        <f t="shared" si="12"/>
        <v>5</v>
      </c>
      <c r="B414" s="223">
        <v>20504</v>
      </c>
      <c r="C414" s="140" t="s">
        <v>820</v>
      </c>
      <c r="D414" s="227">
        <f>_xlfn.XLOOKUP(B414,表3!B:B,表3!D:D,0)</f>
        <v>930</v>
      </c>
      <c r="E414" s="139">
        <f>SUM(E415:E419)</f>
        <v>930</v>
      </c>
      <c r="F414" s="139">
        <f>SUM(F415:F419)</f>
        <v>9</v>
      </c>
      <c r="G414" s="226"/>
      <c r="H414" s="76">
        <f t="shared" si="13"/>
        <v>1</v>
      </c>
    </row>
    <row r="415" s="76" customFormat="1" hidden="1" spans="1:8">
      <c r="A415" s="222">
        <f t="shared" si="12"/>
        <v>7</v>
      </c>
      <c r="B415" s="223">
        <v>2050401</v>
      </c>
      <c r="C415" s="138" t="s">
        <v>821</v>
      </c>
      <c r="D415" s="227">
        <f>_xlfn.XLOOKUP(B415,表3!B:B,表3!D:D,0)</f>
        <v>0</v>
      </c>
      <c r="E415" s="139">
        <v>0</v>
      </c>
      <c r="F415" s="139">
        <v>0</v>
      </c>
      <c r="G415" s="226"/>
      <c r="H415" s="76">
        <f t="shared" si="13"/>
        <v>0</v>
      </c>
    </row>
    <row r="416" s="76" customFormat="1" hidden="1" spans="1:8">
      <c r="A416" s="222">
        <f t="shared" si="12"/>
        <v>7</v>
      </c>
      <c r="B416" s="223">
        <v>2050402</v>
      </c>
      <c r="C416" s="138" t="s">
        <v>822</v>
      </c>
      <c r="D416" s="227">
        <f>_xlfn.XLOOKUP(B416,表3!B:B,表3!D:D,0)</f>
        <v>0</v>
      </c>
      <c r="E416" s="139">
        <v>0</v>
      </c>
      <c r="F416" s="139">
        <v>0</v>
      </c>
      <c r="G416" s="226"/>
      <c r="H416" s="76">
        <f t="shared" si="13"/>
        <v>0</v>
      </c>
    </row>
    <row r="417" s="76" customFormat="1" hidden="1" spans="1:8">
      <c r="A417" s="222">
        <f t="shared" si="12"/>
        <v>7</v>
      </c>
      <c r="B417" s="223">
        <v>2050403</v>
      </c>
      <c r="C417" s="138" t="s">
        <v>823</v>
      </c>
      <c r="D417" s="227">
        <f>_xlfn.XLOOKUP(B417,表3!B:B,表3!D:D,0)</f>
        <v>0</v>
      </c>
      <c r="E417" s="139">
        <v>0</v>
      </c>
      <c r="F417" s="139">
        <v>0</v>
      </c>
      <c r="G417" s="226"/>
      <c r="H417" s="76">
        <f t="shared" si="13"/>
        <v>0</v>
      </c>
    </row>
    <row r="418" s="76" customFormat="1" hidden="1" spans="1:8">
      <c r="A418" s="222">
        <f t="shared" si="12"/>
        <v>7</v>
      </c>
      <c r="B418" s="223">
        <v>2050404</v>
      </c>
      <c r="C418" s="138" t="s">
        <v>824</v>
      </c>
      <c r="D418" s="227">
        <f>_xlfn.XLOOKUP(B418,表3!B:B,表3!D:D,0)</f>
        <v>0</v>
      </c>
      <c r="E418" s="139">
        <v>0</v>
      </c>
      <c r="F418" s="139">
        <v>0</v>
      </c>
      <c r="G418" s="226"/>
      <c r="H418" s="76">
        <f t="shared" si="13"/>
        <v>0</v>
      </c>
    </row>
    <row r="419" s="76" customFormat="1" spans="1:8">
      <c r="A419" s="222">
        <f t="shared" si="12"/>
        <v>7</v>
      </c>
      <c r="B419" s="223">
        <v>2050499</v>
      </c>
      <c r="C419" s="138" t="s">
        <v>825</v>
      </c>
      <c r="D419" s="227">
        <f>_xlfn.XLOOKUP(B419,表3!B:B,表3!D:D,0)</f>
        <v>930</v>
      </c>
      <c r="E419" s="139">
        <v>930</v>
      </c>
      <c r="F419" s="139">
        <v>9</v>
      </c>
      <c r="G419" s="226"/>
      <c r="H419" s="76">
        <f t="shared" si="13"/>
        <v>1</v>
      </c>
    </row>
    <row r="420" s="76" customFormat="1" spans="1:8">
      <c r="A420" s="222">
        <f t="shared" si="12"/>
        <v>5</v>
      </c>
      <c r="B420" s="223">
        <v>20505</v>
      </c>
      <c r="C420" s="140" t="s">
        <v>826</v>
      </c>
      <c r="D420" s="227">
        <f>_xlfn.XLOOKUP(B420,表3!B:B,表3!D:D,0)</f>
        <v>0</v>
      </c>
      <c r="E420" s="139">
        <f>SUM(E421:E423)</f>
        <v>0</v>
      </c>
      <c r="F420" s="139">
        <f>SUM(F421:F423)</f>
        <v>1</v>
      </c>
      <c r="G420" s="226"/>
      <c r="H420" s="76">
        <f t="shared" si="13"/>
        <v>1</v>
      </c>
    </row>
    <row r="421" s="76" customFormat="1" spans="1:8">
      <c r="A421" s="222">
        <f t="shared" si="12"/>
        <v>7</v>
      </c>
      <c r="B421" s="223">
        <v>2050501</v>
      </c>
      <c r="C421" s="138" t="s">
        <v>827</v>
      </c>
      <c r="D421" s="227">
        <f>_xlfn.XLOOKUP(B421,表3!B:B,表3!D:D,0)</f>
        <v>0</v>
      </c>
      <c r="E421" s="139">
        <v>0</v>
      </c>
      <c r="F421" s="139">
        <v>1</v>
      </c>
      <c r="G421" s="226"/>
      <c r="H421" s="76">
        <f t="shared" si="13"/>
        <v>1</v>
      </c>
    </row>
    <row r="422" s="76" customFormat="1" hidden="1" spans="1:8">
      <c r="A422" s="222">
        <f t="shared" si="12"/>
        <v>7</v>
      </c>
      <c r="B422" s="223">
        <v>2050502</v>
      </c>
      <c r="C422" s="138" t="s">
        <v>828</v>
      </c>
      <c r="D422" s="227">
        <f>_xlfn.XLOOKUP(B422,表3!B:B,表3!D:D,0)</f>
        <v>0</v>
      </c>
      <c r="E422" s="139">
        <v>0</v>
      </c>
      <c r="F422" s="139">
        <v>0</v>
      </c>
      <c r="G422" s="226"/>
      <c r="H422" s="76">
        <f t="shared" si="13"/>
        <v>0</v>
      </c>
    </row>
    <row r="423" s="76" customFormat="1" hidden="1" spans="1:8">
      <c r="A423" s="222">
        <f t="shared" si="12"/>
        <v>7</v>
      </c>
      <c r="B423" s="223">
        <v>2050599</v>
      </c>
      <c r="C423" s="138" t="s">
        <v>829</v>
      </c>
      <c r="D423" s="227">
        <f>_xlfn.XLOOKUP(B423,表3!B:B,表3!D:D,0)</f>
        <v>0</v>
      </c>
      <c r="E423" s="139">
        <v>0</v>
      </c>
      <c r="F423" s="139">
        <v>0</v>
      </c>
      <c r="G423" s="226"/>
      <c r="H423" s="76">
        <f t="shared" si="13"/>
        <v>0</v>
      </c>
    </row>
    <row r="424" s="76" customFormat="1" hidden="1" spans="1:8">
      <c r="A424" s="222">
        <f t="shared" si="12"/>
        <v>5</v>
      </c>
      <c r="B424" s="223">
        <v>20506</v>
      </c>
      <c r="C424" s="140" t="s">
        <v>830</v>
      </c>
      <c r="D424" s="227">
        <f>_xlfn.XLOOKUP(B424,表3!B:B,表3!D:D,0)</f>
        <v>0</v>
      </c>
      <c r="E424" s="139">
        <f>SUM(E425:E427)</f>
        <v>0</v>
      </c>
      <c r="F424" s="139">
        <f>SUM(F425:F427)</f>
        <v>0</v>
      </c>
      <c r="G424" s="226"/>
      <c r="H424" s="76">
        <f t="shared" si="13"/>
        <v>0</v>
      </c>
    </row>
    <row r="425" s="76" customFormat="1" hidden="1" spans="1:8">
      <c r="A425" s="222">
        <f t="shared" si="12"/>
        <v>7</v>
      </c>
      <c r="B425" s="223">
        <v>2050601</v>
      </c>
      <c r="C425" s="138" t="s">
        <v>831</v>
      </c>
      <c r="D425" s="227">
        <f>_xlfn.XLOOKUP(B425,表3!B:B,表3!D:D,0)</f>
        <v>0</v>
      </c>
      <c r="E425" s="139">
        <v>0</v>
      </c>
      <c r="F425" s="139">
        <v>0</v>
      </c>
      <c r="G425" s="226"/>
      <c r="H425" s="76">
        <f t="shared" si="13"/>
        <v>0</v>
      </c>
    </row>
    <row r="426" s="76" customFormat="1" hidden="1" spans="1:8">
      <c r="A426" s="222">
        <f t="shared" si="12"/>
        <v>7</v>
      </c>
      <c r="B426" s="223">
        <v>2050602</v>
      </c>
      <c r="C426" s="138" t="s">
        <v>832</v>
      </c>
      <c r="D426" s="227">
        <f>_xlfn.XLOOKUP(B426,表3!B:B,表3!D:D,0)</f>
        <v>0</v>
      </c>
      <c r="E426" s="139">
        <v>0</v>
      </c>
      <c r="F426" s="139">
        <v>0</v>
      </c>
      <c r="G426" s="226"/>
      <c r="H426" s="76">
        <f t="shared" si="13"/>
        <v>0</v>
      </c>
    </row>
    <row r="427" s="76" customFormat="1" hidden="1" spans="1:8">
      <c r="A427" s="222">
        <f t="shared" si="12"/>
        <v>7</v>
      </c>
      <c r="B427" s="223">
        <v>2050699</v>
      </c>
      <c r="C427" s="138" t="s">
        <v>833</v>
      </c>
      <c r="D427" s="227">
        <f>_xlfn.XLOOKUP(B427,表3!B:B,表3!D:D,0)</f>
        <v>0</v>
      </c>
      <c r="E427" s="139">
        <v>0</v>
      </c>
      <c r="F427" s="139">
        <v>0</v>
      </c>
      <c r="G427" s="226"/>
      <c r="H427" s="76">
        <f t="shared" si="13"/>
        <v>0</v>
      </c>
    </row>
    <row r="428" s="76" customFormat="1" spans="1:8">
      <c r="A428" s="222">
        <f t="shared" si="12"/>
        <v>5</v>
      </c>
      <c r="B428" s="223">
        <v>20507</v>
      </c>
      <c r="C428" s="140" t="s">
        <v>834</v>
      </c>
      <c r="D428" s="227">
        <f>_xlfn.XLOOKUP(B428,表3!B:B,表3!D:D,0)</f>
        <v>376.5</v>
      </c>
      <c r="E428" s="139">
        <f>SUM(E429:E431)</f>
        <v>376.5</v>
      </c>
      <c r="F428" s="139">
        <f>SUM(F429:F431)</f>
        <v>556</v>
      </c>
      <c r="G428" s="226"/>
      <c r="H428" s="76">
        <f t="shared" si="13"/>
        <v>1</v>
      </c>
    </row>
    <row r="429" s="76" customFormat="1" spans="1:8">
      <c r="A429" s="222">
        <f t="shared" si="12"/>
        <v>7</v>
      </c>
      <c r="B429" s="223">
        <v>2050701</v>
      </c>
      <c r="C429" s="138" t="s">
        <v>835</v>
      </c>
      <c r="D429" s="227">
        <f>_xlfn.XLOOKUP(B429,表3!B:B,表3!D:D,0)</f>
        <v>376.5</v>
      </c>
      <c r="E429" s="139">
        <v>376.5</v>
      </c>
      <c r="F429" s="139">
        <v>556</v>
      </c>
      <c r="G429" s="226"/>
      <c r="H429" s="76">
        <f t="shared" si="13"/>
        <v>1</v>
      </c>
    </row>
    <row r="430" s="76" customFormat="1" hidden="1" spans="1:8">
      <c r="A430" s="222">
        <f t="shared" si="12"/>
        <v>7</v>
      </c>
      <c r="B430" s="223">
        <v>2050702</v>
      </c>
      <c r="C430" s="138" t="s">
        <v>836</v>
      </c>
      <c r="D430" s="227">
        <f>_xlfn.XLOOKUP(B430,表3!B:B,表3!D:D,0)</f>
        <v>0</v>
      </c>
      <c r="E430" s="139">
        <v>0</v>
      </c>
      <c r="F430" s="139">
        <v>0</v>
      </c>
      <c r="G430" s="226"/>
      <c r="H430" s="76">
        <f t="shared" si="13"/>
        <v>0</v>
      </c>
    </row>
    <row r="431" s="76" customFormat="1" hidden="1" spans="1:8">
      <c r="A431" s="222">
        <f t="shared" si="12"/>
        <v>7</v>
      </c>
      <c r="B431" s="223">
        <v>2050799</v>
      </c>
      <c r="C431" s="138" t="s">
        <v>837</v>
      </c>
      <c r="D431" s="227">
        <f>_xlfn.XLOOKUP(B431,表3!B:B,表3!D:D,0)</f>
        <v>0</v>
      </c>
      <c r="E431" s="139">
        <v>0</v>
      </c>
      <c r="F431" s="139">
        <v>0</v>
      </c>
      <c r="G431" s="226"/>
      <c r="H431" s="76">
        <f t="shared" si="13"/>
        <v>0</v>
      </c>
    </row>
    <row r="432" s="76" customFormat="1" spans="1:8">
      <c r="A432" s="222">
        <f t="shared" si="12"/>
        <v>5</v>
      </c>
      <c r="B432" s="223">
        <v>20508</v>
      </c>
      <c r="C432" s="140" t="s">
        <v>838</v>
      </c>
      <c r="D432" s="227">
        <f>_xlfn.XLOOKUP(B432,表3!B:B,表3!D:D,0)</f>
        <v>2446.48</v>
      </c>
      <c r="E432" s="139">
        <f>SUM(E433:E437)</f>
        <v>2446.48</v>
      </c>
      <c r="F432" s="139">
        <f>SUM(F433:F437)</f>
        <v>1091</v>
      </c>
      <c r="G432" s="226"/>
      <c r="H432" s="76">
        <f t="shared" si="13"/>
        <v>1</v>
      </c>
    </row>
    <row r="433" s="76" customFormat="1" spans="1:8">
      <c r="A433" s="222">
        <f t="shared" si="12"/>
        <v>7</v>
      </c>
      <c r="B433" s="223">
        <v>2050801</v>
      </c>
      <c r="C433" s="138" t="s">
        <v>839</v>
      </c>
      <c r="D433" s="227">
        <f>_xlfn.XLOOKUP(B433,表3!B:B,表3!D:D,0)</f>
        <v>437.48</v>
      </c>
      <c r="E433" s="139">
        <v>437.48</v>
      </c>
      <c r="F433" s="139">
        <v>362</v>
      </c>
      <c r="G433" s="226"/>
      <c r="H433" s="76">
        <f t="shared" si="13"/>
        <v>1</v>
      </c>
    </row>
    <row r="434" s="76" customFormat="1" spans="1:8">
      <c r="A434" s="222">
        <f t="shared" si="12"/>
        <v>7</v>
      </c>
      <c r="B434" s="223">
        <v>2050802</v>
      </c>
      <c r="C434" s="138" t="s">
        <v>840</v>
      </c>
      <c r="D434" s="227">
        <f>_xlfn.XLOOKUP(B434,表3!B:B,表3!D:D,0)</f>
        <v>2009</v>
      </c>
      <c r="E434" s="139">
        <v>2009</v>
      </c>
      <c r="F434" s="139">
        <v>394</v>
      </c>
      <c r="G434" s="226"/>
      <c r="H434" s="76">
        <f t="shared" si="13"/>
        <v>1</v>
      </c>
    </row>
    <row r="435" s="76" customFormat="1" spans="1:8">
      <c r="A435" s="222">
        <f t="shared" si="12"/>
        <v>7</v>
      </c>
      <c r="B435" s="223">
        <v>2050803</v>
      </c>
      <c r="C435" s="138" t="s">
        <v>841</v>
      </c>
      <c r="D435" s="227">
        <f>_xlfn.XLOOKUP(B435,表3!B:B,表3!D:D,0)</f>
        <v>0</v>
      </c>
      <c r="E435" s="139">
        <v>0</v>
      </c>
      <c r="F435" s="139">
        <v>335</v>
      </c>
      <c r="G435" s="226"/>
      <c r="H435" s="76">
        <f t="shared" si="13"/>
        <v>1</v>
      </c>
    </row>
    <row r="436" s="76" customFormat="1" hidden="1" spans="1:8">
      <c r="A436" s="222">
        <f t="shared" si="12"/>
        <v>7</v>
      </c>
      <c r="B436" s="223">
        <v>2050804</v>
      </c>
      <c r="C436" s="138" t="s">
        <v>842</v>
      </c>
      <c r="D436" s="227">
        <f>_xlfn.XLOOKUP(B436,表3!B:B,表3!D:D,0)</f>
        <v>0</v>
      </c>
      <c r="E436" s="139">
        <v>0</v>
      </c>
      <c r="F436" s="139">
        <v>0</v>
      </c>
      <c r="G436" s="226"/>
      <c r="H436" s="76">
        <f t="shared" si="13"/>
        <v>0</v>
      </c>
    </row>
    <row r="437" s="76" customFormat="1" hidden="1" spans="1:8">
      <c r="A437" s="222">
        <f t="shared" si="12"/>
        <v>7</v>
      </c>
      <c r="B437" s="223">
        <v>2050899</v>
      </c>
      <c r="C437" s="138" t="s">
        <v>843</v>
      </c>
      <c r="D437" s="227">
        <f>_xlfn.XLOOKUP(B437,表3!B:B,表3!D:D,0)</f>
        <v>0</v>
      </c>
      <c r="E437" s="139">
        <v>0</v>
      </c>
      <c r="F437" s="139">
        <v>0</v>
      </c>
      <c r="G437" s="226"/>
      <c r="H437" s="76">
        <f t="shared" si="13"/>
        <v>0</v>
      </c>
    </row>
    <row r="438" s="76" customFormat="1" spans="1:8">
      <c r="A438" s="222">
        <f t="shared" si="12"/>
        <v>5</v>
      </c>
      <c r="B438" s="223">
        <v>20509</v>
      </c>
      <c r="C438" s="140" t="s">
        <v>844</v>
      </c>
      <c r="D438" s="227">
        <f>_xlfn.XLOOKUP(B438,表3!B:B,表3!D:D,0)</f>
        <v>10300</v>
      </c>
      <c r="E438" s="139">
        <f>SUM(E439:E444)</f>
        <v>10300</v>
      </c>
      <c r="F438" s="139">
        <f>SUM(F439:F444)</f>
        <v>3290</v>
      </c>
      <c r="G438" s="226"/>
      <c r="H438" s="76">
        <f t="shared" si="13"/>
        <v>1</v>
      </c>
    </row>
    <row r="439" s="76" customFormat="1" spans="1:8">
      <c r="A439" s="222">
        <f t="shared" si="12"/>
        <v>7</v>
      </c>
      <c r="B439" s="223">
        <v>2050901</v>
      </c>
      <c r="C439" s="138" t="s">
        <v>845</v>
      </c>
      <c r="D439" s="227">
        <f>_xlfn.XLOOKUP(B439,表3!B:B,表3!D:D,0)</f>
        <v>0</v>
      </c>
      <c r="E439" s="139">
        <v>0</v>
      </c>
      <c r="F439" s="139">
        <v>625</v>
      </c>
      <c r="G439" s="226"/>
      <c r="H439" s="76">
        <f t="shared" si="13"/>
        <v>1</v>
      </c>
    </row>
    <row r="440" s="76" customFormat="1" spans="1:8">
      <c r="A440" s="222">
        <f t="shared" si="12"/>
        <v>7</v>
      </c>
      <c r="B440" s="223">
        <v>2050902</v>
      </c>
      <c r="C440" s="138" t="s">
        <v>846</v>
      </c>
      <c r="D440" s="227">
        <f>_xlfn.XLOOKUP(B440,表3!B:B,表3!D:D,0)</f>
        <v>0</v>
      </c>
      <c r="E440" s="139">
        <v>0</v>
      </c>
      <c r="F440" s="139">
        <v>206</v>
      </c>
      <c r="G440" s="226"/>
      <c r="H440" s="76">
        <f t="shared" si="13"/>
        <v>1</v>
      </c>
    </row>
    <row r="441" s="76" customFormat="1" spans="1:8">
      <c r="A441" s="222">
        <f t="shared" si="12"/>
        <v>7</v>
      </c>
      <c r="B441" s="223">
        <v>2050903</v>
      </c>
      <c r="C441" s="138" t="s">
        <v>847</v>
      </c>
      <c r="D441" s="227">
        <f>_xlfn.XLOOKUP(B441,表3!B:B,表3!D:D,0)</f>
        <v>0</v>
      </c>
      <c r="E441" s="139">
        <v>0</v>
      </c>
      <c r="F441" s="139">
        <v>1055</v>
      </c>
      <c r="G441" s="226"/>
      <c r="H441" s="76">
        <f t="shared" si="13"/>
        <v>1</v>
      </c>
    </row>
    <row r="442" s="76" customFormat="1" spans="1:8">
      <c r="A442" s="222">
        <f t="shared" si="12"/>
        <v>7</v>
      </c>
      <c r="B442" s="223">
        <v>2050904</v>
      </c>
      <c r="C442" s="138" t="s">
        <v>848</v>
      </c>
      <c r="D442" s="227">
        <f>_xlfn.XLOOKUP(B442,表3!B:B,表3!D:D,0)</f>
        <v>0</v>
      </c>
      <c r="E442" s="139">
        <v>0</v>
      </c>
      <c r="F442" s="139">
        <v>360</v>
      </c>
      <c r="G442" s="226"/>
      <c r="H442" s="76">
        <f t="shared" si="13"/>
        <v>1</v>
      </c>
    </row>
    <row r="443" s="76" customFormat="1" spans="1:8">
      <c r="A443" s="222">
        <f t="shared" si="12"/>
        <v>7</v>
      </c>
      <c r="B443" s="223">
        <v>2050905</v>
      </c>
      <c r="C443" s="138" t="s">
        <v>849</v>
      </c>
      <c r="D443" s="227">
        <f>_xlfn.XLOOKUP(B443,表3!B:B,表3!D:D,0)</f>
        <v>0</v>
      </c>
      <c r="E443" s="139">
        <v>0</v>
      </c>
      <c r="F443" s="139">
        <v>987</v>
      </c>
      <c r="G443" s="226"/>
      <c r="H443" s="76">
        <f t="shared" si="13"/>
        <v>1</v>
      </c>
    </row>
    <row r="444" s="76" customFormat="1" spans="1:8">
      <c r="A444" s="222">
        <f t="shared" si="12"/>
        <v>7</v>
      </c>
      <c r="B444" s="223">
        <v>2050999</v>
      </c>
      <c r="C444" s="138" t="s">
        <v>850</v>
      </c>
      <c r="D444" s="227">
        <f>_xlfn.XLOOKUP(B444,表3!B:B,表3!D:D,0)</f>
        <v>10300</v>
      </c>
      <c r="E444" s="139">
        <v>10300</v>
      </c>
      <c r="F444" s="139">
        <v>57</v>
      </c>
      <c r="G444" s="226"/>
      <c r="H444" s="76">
        <f t="shared" si="13"/>
        <v>1</v>
      </c>
    </row>
    <row r="445" s="76" customFormat="1" spans="1:8">
      <c r="A445" s="222">
        <f t="shared" si="12"/>
        <v>5</v>
      </c>
      <c r="B445" s="223">
        <v>20599</v>
      </c>
      <c r="C445" s="140" t="s">
        <v>851</v>
      </c>
      <c r="D445" s="227">
        <f>_xlfn.XLOOKUP(B445,表3!B:B,表3!D:D,0)</f>
        <v>1000</v>
      </c>
      <c r="E445" s="139">
        <f>E446</f>
        <v>1000</v>
      </c>
      <c r="F445" s="139">
        <f>F446</f>
        <v>286</v>
      </c>
      <c r="G445" s="226"/>
      <c r="H445" s="76">
        <f t="shared" si="13"/>
        <v>1</v>
      </c>
    </row>
    <row r="446" s="76" customFormat="1" spans="1:8">
      <c r="A446" s="222">
        <f t="shared" si="12"/>
        <v>7</v>
      </c>
      <c r="B446" s="223">
        <v>2059999</v>
      </c>
      <c r="C446" s="138" t="s">
        <v>852</v>
      </c>
      <c r="D446" s="227">
        <f>_xlfn.XLOOKUP(B446,表3!B:B,表3!D:D,0)</f>
        <v>1000</v>
      </c>
      <c r="E446" s="139">
        <v>1000</v>
      </c>
      <c r="F446" s="139">
        <v>286</v>
      </c>
      <c r="G446" s="226"/>
      <c r="H446" s="76">
        <f t="shared" si="13"/>
        <v>1</v>
      </c>
    </row>
    <row r="447" s="76" customFormat="1" spans="1:8">
      <c r="A447" s="222">
        <f t="shared" si="12"/>
        <v>3</v>
      </c>
      <c r="B447" s="223">
        <v>206</v>
      </c>
      <c r="C447" s="140" t="s">
        <v>262</v>
      </c>
      <c r="D447" s="227">
        <f>_xlfn.XLOOKUP(B447,表3!B:B,表3!D:D,0)</f>
        <v>789.89</v>
      </c>
      <c r="E447" s="139">
        <f>SUM(E448,E453,E462,E468,E473,E478,E483,E490,E494,E498)</f>
        <v>789.89</v>
      </c>
      <c r="F447" s="139">
        <f>SUM(F448,F453,F462,F468,F473,F478,F483,F490,F494,F498)</f>
        <v>6591</v>
      </c>
      <c r="G447" s="226"/>
      <c r="H447" s="76">
        <f t="shared" si="13"/>
        <v>1</v>
      </c>
    </row>
    <row r="448" s="76" customFormat="1" spans="1:8">
      <c r="A448" s="222">
        <f t="shared" si="12"/>
        <v>5</v>
      </c>
      <c r="B448" s="223">
        <v>20601</v>
      </c>
      <c r="C448" s="140" t="s">
        <v>853</v>
      </c>
      <c r="D448" s="227">
        <f>_xlfn.XLOOKUP(B448,表3!B:B,表3!D:D,0)</f>
        <v>488.59</v>
      </c>
      <c r="E448" s="139">
        <f>SUM(E449:E452)</f>
        <v>488.59</v>
      </c>
      <c r="F448" s="139">
        <f>SUM(F449:F452)</f>
        <v>4239</v>
      </c>
      <c r="G448" s="226"/>
      <c r="H448" s="76">
        <f t="shared" si="13"/>
        <v>1</v>
      </c>
    </row>
    <row r="449" s="76" customFormat="1" spans="1:8">
      <c r="A449" s="222">
        <f t="shared" si="12"/>
        <v>7</v>
      </c>
      <c r="B449" s="223">
        <v>2060101</v>
      </c>
      <c r="C449" s="138" t="s">
        <v>579</v>
      </c>
      <c r="D449" s="227">
        <f>_xlfn.XLOOKUP(B449,表3!B:B,表3!D:D,0)</f>
        <v>355.19</v>
      </c>
      <c r="E449" s="139">
        <v>355.19</v>
      </c>
      <c r="F449" s="139">
        <v>1005</v>
      </c>
      <c r="G449" s="226"/>
      <c r="H449" s="76">
        <f t="shared" si="13"/>
        <v>1</v>
      </c>
    </row>
    <row r="450" s="76" customFormat="1" spans="1:8">
      <c r="A450" s="222">
        <f t="shared" si="12"/>
        <v>7</v>
      </c>
      <c r="B450" s="223">
        <v>2060102</v>
      </c>
      <c r="C450" s="138" t="s">
        <v>339</v>
      </c>
      <c r="D450" s="227">
        <f>_xlfn.XLOOKUP(B450,表3!B:B,表3!D:D,0)</f>
        <v>133.4</v>
      </c>
      <c r="E450" s="139">
        <v>133.4</v>
      </c>
      <c r="F450" s="139">
        <v>298</v>
      </c>
      <c r="G450" s="226"/>
      <c r="H450" s="76">
        <f t="shared" si="13"/>
        <v>1</v>
      </c>
    </row>
    <row r="451" s="76" customFormat="1" hidden="1" spans="1:8">
      <c r="A451" s="222">
        <f t="shared" si="12"/>
        <v>7</v>
      </c>
      <c r="B451" s="223">
        <v>2060103</v>
      </c>
      <c r="C451" s="138" t="s">
        <v>580</v>
      </c>
      <c r="D451" s="227">
        <f>_xlfn.XLOOKUP(B451,表3!B:B,表3!D:D,0)</f>
        <v>0</v>
      </c>
      <c r="E451" s="139">
        <v>0</v>
      </c>
      <c r="F451" s="139">
        <v>0</v>
      </c>
      <c r="G451" s="226"/>
      <c r="H451" s="76">
        <f t="shared" si="13"/>
        <v>0</v>
      </c>
    </row>
    <row r="452" s="76" customFormat="1" spans="1:8">
      <c r="A452" s="222">
        <f t="shared" ref="A452:A515" si="14">LEN(B452)</f>
        <v>7</v>
      </c>
      <c r="B452" s="223">
        <v>2060199</v>
      </c>
      <c r="C452" s="138" t="s">
        <v>854</v>
      </c>
      <c r="D452" s="227">
        <f>_xlfn.XLOOKUP(B452,表3!B:B,表3!D:D,0)</f>
        <v>0</v>
      </c>
      <c r="E452" s="139">
        <v>0</v>
      </c>
      <c r="F452" s="139">
        <v>2936</v>
      </c>
      <c r="G452" s="226"/>
      <c r="H452" s="76">
        <f t="shared" si="13"/>
        <v>1</v>
      </c>
    </row>
    <row r="453" s="76" customFormat="1" spans="1:8">
      <c r="A453" s="222">
        <f t="shared" si="14"/>
        <v>5</v>
      </c>
      <c r="B453" s="223">
        <v>20602</v>
      </c>
      <c r="C453" s="140" t="s">
        <v>855</v>
      </c>
      <c r="D453" s="227">
        <f>_xlfn.XLOOKUP(B453,表3!B:B,表3!D:D,0)</f>
        <v>0</v>
      </c>
      <c r="E453" s="139">
        <f>SUM(E454:E461)</f>
        <v>0</v>
      </c>
      <c r="F453" s="139">
        <f>SUM(F454:F461)</f>
        <v>42</v>
      </c>
      <c r="G453" s="226"/>
      <c r="H453" s="76">
        <f t="shared" ref="H453:H516" si="15">IF(AND(D453=0,E453=0,F453=0),0,1)</f>
        <v>1</v>
      </c>
    </row>
    <row r="454" s="76" customFormat="1" spans="1:8">
      <c r="A454" s="222">
        <f t="shared" si="14"/>
        <v>7</v>
      </c>
      <c r="B454" s="223">
        <v>2060201</v>
      </c>
      <c r="C454" s="138" t="s">
        <v>856</v>
      </c>
      <c r="D454" s="227">
        <f>_xlfn.XLOOKUP(B454,表3!B:B,表3!D:D,0)</f>
        <v>0</v>
      </c>
      <c r="E454" s="139">
        <v>0</v>
      </c>
      <c r="F454" s="139">
        <v>2</v>
      </c>
      <c r="G454" s="226"/>
      <c r="H454" s="76">
        <f t="shared" si="15"/>
        <v>1</v>
      </c>
    </row>
    <row r="455" s="76" customFormat="1" spans="1:8">
      <c r="A455" s="222">
        <f t="shared" si="14"/>
        <v>7</v>
      </c>
      <c r="B455" s="223">
        <v>2060203</v>
      </c>
      <c r="C455" s="138" t="s">
        <v>857</v>
      </c>
      <c r="D455" s="227">
        <f>_xlfn.XLOOKUP(B455,表3!B:B,表3!D:D,0)</f>
        <v>0</v>
      </c>
      <c r="E455" s="139">
        <v>0</v>
      </c>
      <c r="F455" s="139">
        <v>10</v>
      </c>
      <c r="G455" s="226"/>
      <c r="H455" s="76">
        <f t="shared" si="15"/>
        <v>1</v>
      </c>
    </row>
    <row r="456" s="76" customFormat="1" hidden="1" spans="1:8">
      <c r="A456" s="222">
        <f t="shared" si="14"/>
        <v>7</v>
      </c>
      <c r="B456" s="223">
        <v>2060204</v>
      </c>
      <c r="C456" s="138" t="s">
        <v>858</v>
      </c>
      <c r="D456" s="227">
        <f>_xlfn.XLOOKUP(B456,表3!B:B,表3!D:D,0)</f>
        <v>0</v>
      </c>
      <c r="E456" s="139">
        <v>0</v>
      </c>
      <c r="F456" s="139">
        <v>0</v>
      </c>
      <c r="G456" s="226"/>
      <c r="H456" s="76">
        <f t="shared" si="15"/>
        <v>0</v>
      </c>
    </row>
    <row r="457" s="76" customFormat="1" hidden="1" spans="1:8">
      <c r="A457" s="222">
        <f t="shared" si="14"/>
        <v>7</v>
      </c>
      <c r="B457" s="223">
        <v>2060205</v>
      </c>
      <c r="C457" s="138" t="s">
        <v>859</v>
      </c>
      <c r="D457" s="227">
        <f>_xlfn.XLOOKUP(B457,表3!B:B,表3!D:D,0)</f>
        <v>0</v>
      </c>
      <c r="E457" s="139">
        <v>0</v>
      </c>
      <c r="F457" s="139">
        <v>0</v>
      </c>
      <c r="G457" s="226"/>
      <c r="H457" s="76">
        <f t="shared" si="15"/>
        <v>0</v>
      </c>
    </row>
    <row r="458" s="76" customFormat="1" hidden="1" spans="1:8">
      <c r="A458" s="222">
        <f t="shared" si="14"/>
        <v>7</v>
      </c>
      <c r="B458" s="223">
        <v>2060206</v>
      </c>
      <c r="C458" s="138" t="s">
        <v>860</v>
      </c>
      <c r="D458" s="227">
        <f>_xlfn.XLOOKUP(B458,表3!B:B,表3!D:D,0)</f>
        <v>0</v>
      </c>
      <c r="E458" s="139">
        <v>0</v>
      </c>
      <c r="F458" s="139">
        <v>0</v>
      </c>
      <c r="G458" s="226"/>
      <c r="H458" s="76">
        <f t="shared" si="15"/>
        <v>0</v>
      </c>
    </row>
    <row r="459" s="76" customFormat="1" hidden="1" spans="1:8">
      <c r="A459" s="222">
        <f t="shared" si="14"/>
        <v>7</v>
      </c>
      <c r="B459" s="223">
        <v>2060207</v>
      </c>
      <c r="C459" s="138" t="s">
        <v>861</v>
      </c>
      <c r="D459" s="227">
        <f>_xlfn.XLOOKUP(B459,表3!B:B,表3!D:D,0)</f>
        <v>0</v>
      </c>
      <c r="E459" s="139">
        <v>0</v>
      </c>
      <c r="F459" s="139">
        <v>0</v>
      </c>
      <c r="G459" s="226"/>
      <c r="H459" s="76">
        <f t="shared" si="15"/>
        <v>0</v>
      </c>
    </row>
    <row r="460" s="76" customFormat="1" spans="1:8">
      <c r="A460" s="222">
        <f t="shared" si="14"/>
        <v>7</v>
      </c>
      <c r="B460" s="223">
        <v>2060208</v>
      </c>
      <c r="C460" s="138" t="s">
        <v>862</v>
      </c>
      <c r="D460" s="227">
        <f>_xlfn.XLOOKUP(B460,表3!B:B,表3!D:D,0)</f>
        <v>0</v>
      </c>
      <c r="E460" s="139">
        <v>0</v>
      </c>
      <c r="F460" s="139">
        <v>30</v>
      </c>
      <c r="G460" s="226"/>
      <c r="H460" s="76">
        <f t="shared" si="15"/>
        <v>1</v>
      </c>
    </row>
    <row r="461" s="76" customFormat="1" hidden="1" spans="1:8">
      <c r="A461" s="222">
        <f t="shared" si="14"/>
        <v>7</v>
      </c>
      <c r="B461" s="223">
        <v>2060299</v>
      </c>
      <c r="C461" s="138" t="s">
        <v>863</v>
      </c>
      <c r="D461" s="227">
        <f>_xlfn.XLOOKUP(B461,表3!B:B,表3!D:D,0)</f>
        <v>0</v>
      </c>
      <c r="E461" s="139">
        <v>0</v>
      </c>
      <c r="F461" s="139">
        <v>0</v>
      </c>
      <c r="G461" s="226"/>
      <c r="H461" s="76">
        <f t="shared" si="15"/>
        <v>0</v>
      </c>
    </row>
    <row r="462" s="76" customFormat="1" hidden="1" spans="1:8">
      <c r="A462" s="222">
        <f t="shared" si="14"/>
        <v>5</v>
      </c>
      <c r="B462" s="223">
        <v>20603</v>
      </c>
      <c r="C462" s="140" t="s">
        <v>864</v>
      </c>
      <c r="D462" s="227">
        <f>_xlfn.XLOOKUP(B462,表3!B:B,表3!D:D,0)</f>
        <v>0</v>
      </c>
      <c r="E462" s="139">
        <f>SUM(E463:E467)</f>
        <v>0</v>
      </c>
      <c r="F462" s="139">
        <f>SUM(F463:F467)</f>
        <v>0</v>
      </c>
      <c r="G462" s="226"/>
      <c r="H462" s="76">
        <f t="shared" si="15"/>
        <v>0</v>
      </c>
    </row>
    <row r="463" s="76" customFormat="1" hidden="1" spans="1:8">
      <c r="A463" s="222">
        <f t="shared" si="14"/>
        <v>7</v>
      </c>
      <c r="B463" s="223">
        <v>2060301</v>
      </c>
      <c r="C463" s="138" t="s">
        <v>856</v>
      </c>
      <c r="D463" s="227">
        <f>_xlfn.XLOOKUP(B463,表3!B:B,表3!D:D,0)</f>
        <v>0</v>
      </c>
      <c r="E463" s="139">
        <v>0</v>
      </c>
      <c r="F463" s="139">
        <v>0</v>
      </c>
      <c r="G463" s="226"/>
      <c r="H463" s="76">
        <f t="shared" si="15"/>
        <v>0</v>
      </c>
    </row>
    <row r="464" s="76" customFormat="1" hidden="1" spans="1:8">
      <c r="A464" s="222">
        <f t="shared" si="14"/>
        <v>7</v>
      </c>
      <c r="B464" s="223">
        <v>2060302</v>
      </c>
      <c r="C464" s="138" t="s">
        <v>865</v>
      </c>
      <c r="D464" s="227">
        <f>_xlfn.XLOOKUP(B464,表3!B:B,表3!D:D,0)</f>
        <v>0</v>
      </c>
      <c r="E464" s="139">
        <v>0</v>
      </c>
      <c r="F464" s="139">
        <v>0</v>
      </c>
      <c r="G464" s="226"/>
      <c r="H464" s="76">
        <f t="shared" si="15"/>
        <v>0</v>
      </c>
    </row>
    <row r="465" s="76" customFormat="1" hidden="1" spans="1:8">
      <c r="A465" s="222">
        <f t="shared" si="14"/>
        <v>7</v>
      </c>
      <c r="B465" s="223">
        <v>2060303</v>
      </c>
      <c r="C465" s="138" t="s">
        <v>866</v>
      </c>
      <c r="D465" s="227">
        <f>_xlfn.XLOOKUP(B465,表3!B:B,表3!D:D,0)</f>
        <v>0</v>
      </c>
      <c r="E465" s="139">
        <v>0</v>
      </c>
      <c r="F465" s="139">
        <v>0</v>
      </c>
      <c r="G465" s="226"/>
      <c r="H465" s="76">
        <f t="shared" si="15"/>
        <v>0</v>
      </c>
    </row>
    <row r="466" s="76" customFormat="1" hidden="1" spans="1:8">
      <c r="A466" s="222">
        <f t="shared" si="14"/>
        <v>7</v>
      </c>
      <c r="B466" s="223">
        <v>2060304</v>
      </c>
      <c r="C466" s="138" t="s">
        <v>867</v>
      </c>
      <c r="D466" s="227">
        <f>_xlfn.XLOOKUP(B466,表3!B:B,表3!D:D,0)</f>
        <v>0</v>
      </c>
      <c r="E466" s="139">
        <v>0</v>
      </c>
      <c r="F466" s="139">
        <v>0</v>
      </c>
      <c r="G466" s="226"/>
      <c r="H466" s="76">
        <f t="shared" si="15"/>
        <v>0</v>
      </c>
    </row>
    <row r="467" s="76" customFormat="1" hidden="1" spans="1:8">
      <c r="A467" s="222">
        <f t="shared" si="14"/>
        <v>7</v>
      </c>
      <c r="B467" s="223">
        <v>2060399</v>
      </c>
      <c r="C467" s="138" t="s">
        <v>868</v>
      </c>
      <c r="D467" s="227">
        <f>_xlfn.XLOOKUP(B467,表3!B:B,表3!D:D,0)</f>
        <v>0</v>
      </c>
      <c r="E467" s="139">
        <v>0</v>
      </c>
      <c r="F467" s="139">
        <v>0</v>
      </c>
      <c r="G467" s="226"/>
      <c r="H467" s="76">
        <f t="shared" si="15"/>
        <v>0</v>
      </c>
    </row>
    <row r="468" s="76" customFormat="1" spans="1:8">
      <c r="A468" s="222">
        <f t="shared" si="14"/>
        <v>5</v>
      </c>
      <c r="B468" s="223">
        <v>20604</v>
      </c>
      <c r="C468" s="140" t="s">
        <v>869</v>
      </c>
      <c r="D468" s="227">
        <f>_xlfn.XLOOKUP(B468,表3!B:B,表3!D:D,0)</f>
        <v>0</v>
      </c>
      <c r="E468" s="139">
        <f>SUM(E469:E472)</f>
        <v>0</v>
      </c>
      <c r="F468" s="139">
        <f>SUM(F469:F472)</f>
        <v>211</v>
      </c>
      <c r="G468" s="226"/>
      <c r="H468" s="76">
        <f t="shared" si="15"/>
        <v>1</v>
      </c>
    </row>
    <row r="469" s="76" customFormat="1" hidden="1" spans="1:8">
      <c r="A469" s="222">
        <f t="shared" si="14"/>
        <v>7</v>
      </c>
      <c r="B469" s="223">
        <v>2060401</v>
      </c>
      <c r="C469" s="138" t="s">
        <v>856</v>
      </c>
      <c r="D469" s="227">
        <f>_xlfn.XLOOKUP(B469,表3!B:B,表3!D:D,0)</f>
        <v>0</v>
      </c>
      <c r="E469" s="139">
        <v>0</v>
      </c>
      <c r="F469" s="139">
        <v>0</v>
      </c>
      <c r="G469" s="226"/>
      <c r="H469" s="76">
        <f t="shared" si="15"/>
        <v>0</v>
      </c>
    </row>
    <row r="470" s="76" customFormat="1" spans="1:8">
      <c r="A470" s="222">
        <f t="shared" si="14"/>
        <v>7</v>
      </c>
      <c r="B470" s="223">
        <v>2060404</v>
      </c>
      <c r="C470" s="138" t="s">
        <v>870</v>
      </c>
      <c r="D470" s="227">
        <f>_xlfn.XLOOKUP(B470,表3!B:B,表3!D:D,0)</f>
        <v>0</v>
      </c>
      <c r="E470" s="139">
        <v>0</v>
      </c>
      <c r="F470" s="139">
        <v>211</v>
      </c>
      <c r="G470" s="226"/>
      <c r="H470" s="76">
        <f t="shared" si="15"/>
        <v>1</v>
      </c>
    </row>
    <row r="471" s="76" customFormat="1" hidden="1" spans="1:8">
      <c r="A471" s="222">
        <f t="shared" si="14"/>
        <v>7</v>
      </c>
      <c r="B471" s="223">
        <v>2060405</v>
      </c>
      <c r="C471" s="138" t="s">
        <v>871</v>
      </c>
      <c r="D471" s="227">
        <f>_xlfn.XLOOKUP(B471,表3!B:B,表3!D:D,0)</f>
        <v>0</v>
      </c>
      <c r="E471" s="139">
        <v>0</v>
      </c>
      <c r="F471" s="139">
        <v>0</v>
      </c>
      <c r="G471" s="226"/>
      <c r="H471" s="76">
        <f t="shared" si="15"/>
        <v>0</v>
      </c>
    </row>
    <row r="472" s="76" customFormat="1" hidden="1" spans="1:8">
      <c r="A472" s="222">
        <f t="shared" si="14"/>
        <v>7</v>
      </c>
      <c r="B472" s="223">
        <v>2060499</v>
      </c>
      <c r="C472" s="138" t="s">
        <v>872</v>
      </c>
      <c r="D472" s="227">
        <f>_xlfn.XLOOKUP(B472,表3!B:B,表3!D:D,0)</f>
        <v>0</v>
      </c>
      <c r="E472" s="139">
        <v>0</v>
      </c>
      <c r="F472" s="139">
        <v>0</v>
      </c>
      <c r="G472" s="226"/>
      <c r="H472" s="76">
        <f t="shared" si="15"/>
        <v>0</v>
      </c>
    </row>
    <row r="473" s="76" customFormat="1" spans="1:8">
      <c r="A473" s="222">
        <f t="shared" si="14"/>
        <v>5</v>
      </c>
      <c r="B473" s="223">
        <v>20605</v>
      </c>
      <c r="C473" s="140" t="s">
        <v>873</v>
      </c>
      <c r="D473" s="227">
        <f>_xlfn.XLOOKUP(B473,表3!B:B,表3!D:D,0)</f>
        <v>0</v>
      </c>
      <c r="E473" s="139">
        <f>SUM(E474:E477)</f>
        <v>0</v>
      </c>
      <c r="F473" s="139">
        <f>SUM(F474:F477)</f>
        <v>118</v>
      </c>
      <c r="G473" s="226"/>
      <c r="H473" s="76">
        <f t="shared" si="15"/>
        <v>1</v>
      </c>
    </row>
    <row r="474" s="76" customFormat="1" hidden="1" spans="1:8">
      <c r="A474" s="222">
        <f t="shared" si="14"/>
        <v>7</v>
      </c>
      <c r="B474" s="223">
        <v>2060501</v>
      </c>
      <c r="C474" s="138" t="s">
        <v>856</v>
      </c>
      <c r="D474" s="227">
        <f>_xlfn.XLOOKUP(B474,表3!B:B,表3!D:D,0)</f>
        <v>0</v>
      </c>
      <c r="E474" s="139">
        <v>0</v>
      </c>
      <c r="F474" s="139">
        <v>0</v>
      </c>
      <c r="G474" s="226"/>
      <c r="H474" s="76">
        <f t="shared" si="15"/>
        <v>0</v>
      </c>
    </row>
    <row r="475" s="76" customFormat="1" hidden="1" spans="1:8">
      <c r="A475" s="222">
        <f t="shared" si="14"/>
        <v>7</v>
      </c>
      <c r="B475" s="223">
        <v>2060502</v>
      </c>
      <c r="C475" s="138" t="s">
        <v>874</v>
      </c>
      <c r="D475" s="227">
        <f>_xlfn.XLOOKUP(B475,表3!B:B,表3!D:D,0)</f>
        <v>0</v>
      </c>
      <c r="E475" s="139">
        <v>0</v>
      </c>
      <c r="F475" s="139">
        <v>0</v>
      </c>
      <c r="G475" s="226"/>
      <c r="H475" s="76">
        <f t="shared" si="15"/>
        <v>0</v>
      </c>
    </row>
    <row r="476" s="76" customFormat="1" hidden="1" spans="1:8">
      <c r="A476" s="222">
        <f t="shared" si="14"/>
        <v>7</v>
      </c>
      <c r="B476" s="223">
        <v>2060503</v>
      </c>
      <c r="C476" s="138" t="s">
        <v>875</v>
      </c>
      <c r="D476" s="227">
        <f>_xlfn.XLOOKUP(B476,表3!B:B,表3!D:D,0)</f>
        <v>0</v>
      </c>
      <c r="E476" s="139">
        <v>0</v>
      </c>
      <c r="F476" s="139">
        <v>0</v>
      </c>
      <c r="G476" s="226"/>
      <c r="H476" s="76">
        <f t="shared" si="15"/>
        <v>0</v>
      </c>
    </row>
    <row r="477" s="76" customFormat="1" spans="1:8">
      <c r="A477" s="222">
        <f t="shared" si="14"/>
        <v>7</v>
      </c>
      <c r="B477" s="223">
        <v>2060599</v>
      </c>
      <c r="C477" s="138" t="s">
        <v>876</v>
      </c>
      <c r="D477" s="227">
        <f>_xlfn.XLOOKUP(B477,表3!B:B,表3!D:D,0)</f>
        <v>0</v>
      </c>
      <c r="E477" s="139">
        <v>0</v>
      </c>
      <c r="F477" s="139">
        <v>118</v>
      </c>
      <c r="G477" s="226"/>
      <c r="H477" s="76">
        <f t="shared" si="15"/>
        <v>1</v>
      </c>
    </row>
    <row r="478" s="76" customFormat="1" hidden="1" spans="1:8">
      <c r="A478" s="222">
        <f t="shared" si="14"/>
        <v>5</v>
      </c>
      <c r="B478" s="223">
        <v>20606</v>
      </c>
      <c r="C478" s="140" t="s">
        <v>877</v>
      </c>
      <c r="D478" s="227">
        <f>_xlfn.XLOOKUP(B478,表3!B:B,表3!D:D,0)</f>
        <v>0</v>
      </c>
      <c r="E478" s="139">
        <f>SUM(E479:E482)</f>
        <v>0</v>
      </c>
      <c r="F478" s="139">
        <f>SUM(F479:F482)</f>
        <v>0</v>
      </c>
      <c r="G478" s="226"/>
      <c r="H478" s="76">
        <f t="shared" si="15"/>
        <v>0</v>
      </c>
    </row>
    <row r="479" s="76" customFormat="1" hidden="1" spans="1:8">
      <c r="A479" s="222">
        <f t="shared" si="14"/>
        <v>7</v>
      </c>
      <c r="B479" s="223">
        <v>2060601</v>
      </c>
      <c r="C479" s="138" t="s">
        <v>878</v>
      </c>
      <c r="D479" s="227">
        <f>_xlfn.XLOOKUP(B479,表3!B:B,表3!D:D,0)</f>
        <v>0</v>
      </c>
      <c r="E479" s="139">
        <v>0</v>
      </c>
      <c r="F479" s="139">
        <v>0</v>
      </c>
      <c r="G479" s="226"/>
      <c r="H479" s="76">
        <f t="shared" si="15"/>
        <v>0</v>
      </c>
    </row>
    <row r="480" s="76" customFormat="1" hidden="1" spans="1:8">
      <c r="A480" s="222">
        <f t="shared" si="14"/>
        <v>7</v>
      </c>
      <c r="B480" s="223">
        <v>2060602</v>
      </c>
      <c r="C480" s="138" t="s">
        <v>879</v>
      </c>
      <c r="D480" s="227">
        <f>_xlfn.XLOOKUP(B480,表3!B:B,表3!D:D,0)</f>
        <v>0</v>
      </c>
      <c r="E480" s="139">
        <v>0</v>
      </c>
      <c r="F480" s="139">
        <v>0</v>
      </c>
      <c r="G480" s="226"/>
      <c r="H480" s="76">
        <f t="shared" si="15"/>
        <v>0</v>
      </c>
    </row>
    <row r="481" s="76" customFormat="1" hidden="1" spans="1:8">
      <c r="A481" s="222">
        <f t="shared" si="14"/>
        <v>7</v>
      </c>
      <c r="B481" s="223">
        <v>2060603</v>
      </c>
      <c r="C481" s="138" t="s">
        <v>880</v>
      </c>
      <c r="D481" s="227">
        <f>_xlfn.XLOOKUP(B481,表3!B:B,表3!D:D,0)</f>
        <v>0</v>
      </c>
      <c r="E481" s="139">
        <v>0</v>
      </c>
      <c r="F481" s="139">
        <v>0</v>
      </c>
      <c r="G481" s="226"/>
      <c r="H481" s="76">
        <f t="shared" si="15"/>
        <v>0</v>
      </c>
    </row>
    <row r="482" s="76" customFormat="1" hidden="1" spans="1:8">
      <c r="A482" s="222">
        <f t="shared" si="14"/>
        <v>7</v>
      </c>
      <c r="B482" s="223">
        <v>2060699</v>
      </c>
      <c r="C482" s="138" t="s">
        <v>881</v>
      </c>
      <c r="D482" s="227">
        <f>_xlfn.XLOOKUP(B482,表3!B:B,表3!D:D,0)</f>
        <v>0</v>
      </c>
      <c r="E482" s="139">
        <v>0</v>
      </c>
      <c r="F482" s="139">
        <v>0</v>
      </c>
      <c r="G482" s="226"/>
      <c r="H482" s="76">
        <f t="shared" si="15"/>
        <v>0</v>
      </c>
    </row>
    <row r="483" s="76" customFormat="1" spans="1:8">
      <c r="A483" s="222">
        <f t="shared" si="14"/>
        <v>5</v>
      </c>
      <c r="B483" s="223">
        <v>20607</v>
      </c>
      <c r="C483" s="140" t="s">
        <v>882</v>
      </c>
      <c r="D483" s="227">
        <f>_xlfn.XLOOKUP(B483,表3!B:B,表3!D:D,0)</f>
        <v>116.3</v>
      </c>
      <c r="E483" s="139">
        <f>SUM(E484:E489)</f>
        <v>116.3</v>
      </c>
      <c r="F483" s="139">
        <f>SUM(F484:F489)</f>
        <v>70</v>
      </c>
      <c r="G483" s="226"/>
      <c r="H483" s="76">
        <f t="shared" si="15"/>
        <v>1</v>
      </c>
    </row>
    <row r="484" s="76" customFormat="1" spans="1:8">
      <c r="A484" s="222">
        <f t="shared" si="14"/>
        <v>7</v>
      </c>
      <c r="B484" s="223">
        <v>2060701</v>
      </c>
      <c r="C484" s="138" t="s">
        <v>856</v>
      </c>
      <c r="D484" s="227">
        <f>_xlfn.XLOOKUP(B484,表3!B:B,表3!D:D,0)</f>
        <v>84.3</v>
      </c>
      <c r="E484" s="139">
        <v>84.3</v>
      </c>
      <c r="F484" s="139">
        <v>11</v>
      </c>
      <c r="G484" s="226"/>
      <c r="H484" s="76">
        <f t="shared" si="15"/>
        <v>1</v>
      </c>
    </row>
    <row r="485" s="76" customFormat="1" spans="1:8">
      <c r="A485" s="222">
        <f t="shared" si="14"/>
        <v>7</v>
      </c>
      <c r="B485" s="223">
        <v>2060702</v>
      </c>
      <c r="C485" s="138" t="s">
        <v>883</v>
      </c>
      <c r="D485" s="227">
        <f>_xlfn.XLOOKUP(B485,表3!B:B,表3!D:D,0)</f>
        <v>0</v>
      </c>
      <c r="E485" s="139">
        <v>0</v>
      </c>
      <c r="F485" s="139">
        <v>44</v>
      </c>
      <c r="G485" s="226"/>
      <c r="H485" s="76">
        <f t="shared" si="15"/>
        <v>1</v>
      </c>
    </row>
    <row r="486" s="76" customFormat="1" hidden="1" spans="1:8">
      <c r="A486" s="222">
        <f t="shared" si="14"/>
        <v>7</v>
      </c>
      <c r="B486" s="223">
        <v>2060703</v>
      </c>
      <c r="C486" s="138" t="s">
        <v>884</v>
      </c>
      <c r="D486" s="227">
        <f>_xlfn.XLOOKUP(B486,表3!B:B,表3!D:D,0)</f>
        <v>0</v>
      </c>
      <c r="E486" s="139">
        <v>0</v>
      </c>
      <c r="F486" s="139">
        <v>0</v>
      </c>
      <c r="G486" s="226"/>
      <c r="H486" s="76">
        <f t="shared" si="15"/>
        <v>0</v>
      </c>
    </row>
    <row r="487" s="76" customFormat="1" hidden="1" spans="1:8">
      <c r="A487" s="222">
        <f t="shared" si="14"/>
        <v>7</v>
      </c>
      <c r="B487" s="223">
        <v>2060704</v>
      </c>
      <c r="C487" s="138" t="s">
        <v>885</v>
      </c>
      <c r="D487" s="227">
        <f>_xlfn.XLOOKUP(B487,表3!B:B,表3!D:D,0)</f>
        <v>0</v>
      </c>
      <c r="E487" s="139">
        <v>0</v>
      </c>
      <c r="F487" s="139">
        <v>0</v>
      </c>
      <c r="G487" s="226"/>
      <c r="H487" s="76">
        <f t="shared" si="15"/>
        <v>0</v>
      </c>
    </row>
    <row r="488" s="76" customFormat="1" hidden="1" spans="1:8">
      <c r="A488" s="222">
        <f t="shared" si="14"/>
        <v>7</v>
      </c>
      <c r="B488" s="223">
        <v>2060705</v>
      </c>
      <c r="C488" s="138" t="s">
        <v>886</v>
      </c>
      <c r="D488" s="227">
        <f>_xlfn.XLOOKUP(B488,表3!B:B,表3!D:D,0)</f>
        <v>0</v>
      </c>
      <c r="E488" s="139">
        <v>0</v>
      </c>
      <c r="F488" s="139">
        <v>0</v>
      </c>
      <c r="G488" s="226"/>
      <c r="H488" s="76">
        <f t="shared" si="15"/>
        <v>0</v>
      </c>
    </row>
    <row r="489" s="76" customFormat="1" spans="1:8">
      <c r="A489" s="222">
        <f t="shared" si="14"/>
        <v>7</v>
      </c>
      <c r="B489" s="223">
        <v>2060799</v>
      </c>
      <c r="C489" s="138" t="s">
        <v>887</v>
      </c>
      <c r="D489" s="227">
        <f>_xlfn.XLOOKUP(B489,表3!B:B,表3!D:D,0)</f>
        <v>32</v>
      </c>
      <c r="E489" s="139">
        <v>32</v>
      </c>
      <c r="F489" s="139">
        <v>15</v>
      </c>
      <c r="G489" s="226"/>
      <c r="H489" s="76">
        <f t="shared" si="15"/>
        <v>1</v>
      </c>
    </row>
    <row r="490" s="76" customFormat="1" hidden="1" spans="1:8">
      <c r="A490" s="222">
        <f t="shared" si="14"/>
        <v>5</v>
      </c>
      <c r="B490" s="223">
        <v>20608</v>
      </c>
      <c r="C490" s="140" t="s">
        <v>888</v>
      </c>
      <c r="D490" s="227">
        <f>_xlfn.XLOOKUP(B490,表3!B:B,表3!D:D,0)</f>
        <v>0</v>
      </c>
      <c r="E490" s="139">
        <f>SUM(E491:E493)</f>
        <v>0</v>
      </c>
      <c r="F490" s="139">
        <f>SUM(F491:F493)</f>
        <v>0</v>
      </c>
      <c r="G490" s="226"/>
      <c r="H490" s="76">
        <f t="shared" si="15"/>
        <v>0</v>
      </c>
    </row>
    <row r="491" s="76" customFormat="1" hidden="1" spans="1:8">
      <c r="A491" s="222">
        <f t="shared" si="14"/>
        <v>7</v>
      </c>
      <c r="B491" s="223">
        <v>2060801</v>
      </c>
      <c r="C491" s="138" t="s">
        <v>889</v>
      </c>
      <c r="D491" s="227">
        <f>_xlfn.XLOOKUP(B491,表3!B:B,表3!D:D,0)</f>
        <v>0</v>
      </c>
      <c r="E491" s="139">
        <v>0</v>
      </c>
      <c r="F491" s="139">
        <v>0</v>
      </c>
      <c r="G491" s="226"/>
      <c r="H491" s="76">
        <f t="shared" si="15"/>
        <v>0</v>
      </c>
    </row>
    <row r="492" s="76" customFormat="1" hidden="1" spans="1:8">
      <c r="A492" s="222">
        <f t="shared" si="14"/>
        <v>7</v>
      </c>
      <c r="B492" s="223">
        <v>2060802</v>
      </c>
      <c r="C492" s="138" t="s">
        <v>890</v>
      </c>
      <c r="D492" s="227">
        <f>_xlfn.XLOOKUP(B492,表3!B:B,表3!D:D,0)</f>
        <v>0</v>
      </c>
      <c r="E492" s="139">
        <v>0</v>
      </c>
      <c r="F492" s="139">
        <v>0</v>
      </c>
      <c r="G492" s="226"/>
      <c r="H492" s="76">
        <f t="shared" si="15"/>
        <v>0</v>
      </c>
    </row>
    <row r="493" s="76" customFormat="1" hidden="1" spans="1:8">
      <c r="A493" s="222">
        <f t="shared" si="14"/>
        <v>7</v>
      </c>
      <c r="B493" s="223">
        <v>2060899</v>
      </c>
      <c r="C493" s="138" t="s">
        <v>891</v>
      </c>
      <c r="D493" s="227">
        <f>_xlfn.XLOOKUP(B493,表3!B:B,表3!D:D,0)</f>
        <v>0</v>
      </c>
      <c r="E493" s="139">
        <v>0</v>
      </c>
      <c r="F493" s="139">
        <v>0</v>
      </c>
      <c r="G493" s="226"/>
      <c r="H493" s="76">
        <f t="shared" si="15"/>
        <v>0</v>
      </c>
    </row>
    <row r="494" s="76" customFormat="1" hidden="1" spans="1:8">
      <c r="A494" s="222">
        <f t="shared" si="14"/>
        <v>5</v>
      </c>
      <c r="B494" s="223">
        <v>20609</v>
      </c>
      <c r="C494" s="140" t="s">
        <v>892</v>
      </c>
      <c r="D494" s="227">
        <f>_xlfn.XLOOKUP(B494,表3!B:B,表3!D:D,0)</f>
        <v>0</v>
      </c>
      <c r="E494" s="139">
        <f>SUM(E495:E497)</f>
        <v>0</v>
      </c>
      <c r="F494" s="139">
        <f>SUM(F495:F497)</f>
        <v>0</v>
      </c>
      <c r="G494" s="226"/>
      <c r="H494" s="76">
        <f t="shared" si="15"/>
        <v>0</v>
      </c>
    </row>
    <row r="495" s="76" customFormat="1" hidden="1" spans="1:8">
      <c r="A495" s="222">
        <f t="shared" si="14"/>
        <v>7</v>
      </c>
      <c r="B495" s="223">
        <v>2060901</v>
      </c>
      <c r="C495" s="138" t="s">
        <v>893</v>
      </c>
      <c r="D495" s="227">
        <f>_xlfn.XLOOKUP(B495,表3!B:B,表3!D:D,0)</f>
        <v>0</v>
      </c>
      <c r="E495" s="139">
        <v>0</v>
      </c>
      <c r="F495" s="139">
        <v>0</v>
      </c>
      <c r="G495" s="226"/>
      <c r="H495" s="76">
        <f t="shared" si="15"/>
        <v>0</v>
      </c>
    </row>
    <row r="496" s="76" customFormat="1" hidden="1" spans="1:8">
      <c r="A496" s="222">
        <f t="shared" si="14"/>
        <v>7</v>
      </c>
      <c r="B496" s="223">
        <v>2060902</v>
      </c>
      <c r="C496" s="138" t="s">
        <v>894</v>
      </c>
      <c r="D496" s="227">
        <f>_xlfn.XLOOKUP(B496,表3!B:B,表3!D:D,0)</f>
        <v>0</v>
      </c>
      <c r="E496" s="139">
        <v>0</v>
      </c>
      <c r="F496" s="139">
        <v>0</v>
      </c>
      <c r="G496" s="226"/>
      <c r="H496" s="76">
        <f t="shared" si="15"/>
        <v>0</v>
      </c>
    </row>
    <row r="497" s="76" customFormat="1" hidden="1" spans="1:8">
      <c r="A497" s="222">
        <f t="shared" si="14"/>
        <v>7</v>
      </c>
      <c r="B497" s="223">
        <v>2060999</v>
      </c>
      <c r="C497" s="138" t="s">
        <v>895</v>
      </c>
      <c r="D497" s="227">
        <f>_xlfn.XLOOKUP(B497,表3!B:B,表3!D:D,0)</f>
        <v>0</v>
      </c>
      <c r="E497" s="139">
        <v>0</v>
      </c>
      <c r="F497" s="139">
        <v>0</v>
      </c>
      <c r="G497" s="226"/>
      <c r="H497" s="76">
        <f t="shared" si="15"/>
        <v>0</v>
      </c>
    </row>
    <row r="498" s="76" customFormat="1" spans="1:8">
      <c r="A498" s="222">
        <f t="shared" si="14"/>
        <v>5</v>
      </c>
      <c r="B498" s="223">
        <v>20699</v>
      </c>
      <c r="C498" s="140" t="s">
        <v>896</v>
      </c>
      <c r="D498" s="227">
        <f>_xlfn.XLOOKUP(B498,表3!B:B,表3!D:D,0)</f>
        <v>185</v>
      </c>
      <c r="E498" s="139">
        <f>SUM(E499:E502)</f>
        <v>185</v>
      </c>
      <c r="F498" s="139">
        <f>SUM(F499:F502)</f>
        <v>1911</v>
      </c>
      <c r="G498" s="226"/>
      <c r="H498" s="76">
        <f t="shared" si="15"/>
        <v>1</v>
      </c>
    </row>
    <row r="499" s="76" customFormat="1" hidden="1" spans="1:8">
      <c r="A499" s="222">
        <f t="shared" si="14"/>
        <v>7</v>
      </c>
      <c r="B499" s="223">
        <v>2069901</v>
      </c>
      <c r="C499" s="138" t="s">
        <v>897</v>
      </c>
      <c r="D499" s="227">
        <f>_xlfn.XLOOKUP(B499,表3!B:B,表3!D:D,0)</f>
        <v>0</v>
      </c>
      <c r="E499" s="139">
        <v>0</v>
      </c>
      <c r="F499" s="139">
        <v>0</v>
      </c>
      <c r="G499" s="226"/>
      <c r="H499" s="76">
        <f t="shared" si="15"/>
        <v>0</v>
      </c>
    </row>
    <row r="500" s="76" customFormat="1" hidden="1" spans="1:8">
      <c r="A500" s="222">
        <f t="shared" si="14"/>
        <v>7</v>
      </c>
      <c r="B500" s="223">
        <v>2069902</v>
      </c>
      <c r="C500" s="138" t="s">
        <v>898</v>
      </c>
      <c r="D500" s="227">
        <f>_xlfn.XLOOKUP(B500,表3!B:B,表3!D:D,0)</f>
        <v>0</v>
      </c>
      <c r="E500" s="139">
        <v>0</v>
      </c>
      <c r="F500" s="139">
        <v>0</v>
      </c>
      <c r="G500" s="226"/>
      <c r="H500" s="76">
        <f t="shared" si="15"/>
        <v>0</v>
      </c>
    </row>
    <row r="501" s="76" customFormat="1" hidden="1" spans="1:8">
      <c r="A501" s="222">
        <f t="shared" si="14"/>
        <v>7</v>
      </c>
      <c r="B501" s="223">
        <v>2069903</v>
      </c>
      <c r="C501" s="138" t="s">
        <v>899</v>
      </c>
      <c r="D501" s="227">
        <f>_xlfn.XLOOKUP(B501,表3!B:B,表3!D:D,0)</f>
        <v>0</v>
      </c>
      <c r="E501" s="139">
        <v>0</v>
      </c>
      <c r="F501" s="139">
        <v>0</v>
      </c>
      <c r="G501" s="226"/>
      <c r="H501" s="76">
        <f t="shared" si="15"/>
        <v>0</v>
      </c>
    </row>
    <row r="502" s="76" customFormat="1" spans="1:8">
      <c r="A502" s="222">
        <f t="shared" si="14"/>
        <v>7</v>
      </c>
      <c r="B502" s="223">
        <v>2069999</v>
      </c>
      <c r="C502" s="138" t="s">
        <v>900</v>
      </c>
      <c r="D502" s="227">
        <f>_xlfn.XLOOKUP(B502,表3!B:B,表3!D:D,0)</f>
        <v>185</v>
      </c>
      <c r="E502" s="139">
        <v>185</v>
      </c>
      <c r="F502" s="139">
        <v>1911</v>
      </c>
      <c r="G502" s="226"/>
      <c r="H502" s="76">
        <f t="shared" si="15"/>
        <v>1</v>
      </c>
    </row>
    <row r="503" s="76" customFormat="1" spans="1:8">
      <c r="A503" s="222">
        <f t="shared" si="14"/>
        <v>3</v>
      </c>
      <c r="B503" s="223">
        <v>207</v>
      </c>
      <c r="C503" s="140" t="s">
        <v>277</v>
      </c>
      <c r="D503" s="227">
        <f>_xlfn.XLOOKUP(B503,表3!B:B,表3!D:D,0)</f>
        <v>9143.04</v>
      </c>
      <c r="E503" s="139">
        <f>SUM(E504,E520,E528,E539,E548,E556)</f>
        <v>9143.04</v>
      </c>
      <c r="F503" s="139">
        <f>SUM(F504,F520,F528,F539,F548,F556)</f>
        <v>7425</v>
      </c>
      <c r="G503" s="226"/>
      <c r="H503" s="76">
        <f t="shared" si="15"/>
        <v>1</v>
      </c>
    </row>
    <row r="504" s="76" customFormat="1" spans="1:8">
      <c r="A504" s="222">
        <f t="shared" si="14"/>
        <v>5</v>
      </c>
      <c r="B504" s="223">
        <v>20701</v>
      </c>
      <c r="C504" s="140" t="s">
        <v>901</v>
      </c>
      <c r="D504" s="227">
        <f>_xlfn.XLOOKUP(B504,表3!B:B,表3!D:D,0)</f>
        <v>3449.83</v>
      </c>
      <c r="E504" s="139">
        <f>SUM(E505:E519)</f>
        <v>3449.83</v>
      </c>
      <c r="F504" s="139">
        <f>SUM(F505:F519)</f>
        <v>2382</v>
      </c>
      <c r="G504" s="226"/>
      <c r="H504" s="76">
        <f t="shared" si="15"/>
        <v>1</v>
      </c>
    </row>
    <row r="505" s="76" customFormat="1" spans="1:8">
      <c r="A505" s="222">
        <f t="shared" si="14"/>
        <v>7</v>
      </c>
      <c r="B505" s="223">
        <v>2070101</v>
      </c>
      <c r="C505" s="138" t="s">
        <v>579</v>
      </c>
      <c r="D505" s="227">
        <f>_xlfn.XLOOKUP(B505,表3!B:B,表3!D:D,0)</f>
        <v>1738.2</v>
      </c>
      <c r="E505" s="139">
        <v>1738.2</v>
      </c>
      <c r="F505" s="139">
        <v>956</v>
      </c>
      <c r="G505" s="226"/>
      <c r="H505" s="76">
        <f t="shared" si="15"/>
        <v>1</v>
      </c>
    </row>
    <row r="506" s="76" customFormat="1" spans="1:8">
      <c r="A506" s="222">
        <f t="shared" si="14"/>
        <v>7</v>
      </c>
      <c r="B506" s="223">
        <v>2070102</v>
      </c>
      <c r="C506" s="138" t="s">
        <v>339</v>
      </c>
      <c r="D506" s="227">
        <f>_xlfn.XLOOKUP(B506,表3!B:B,表3!D:D,0)</f>
        <v>215.4</v>
      </c>
      <c r="E506" s="139">
        <v>215.4</v>
      </c>
      <c r="F506" s="139">
        <v>237</v>
      </c>
      <c r="G506" s="226"/>
      <c r="H506" s="76">
        <f t="shared" si="15"/>
        <v>1</v>
      </c>
    </row>
    <row r="507" s="76" customFormat="1" hidden="1" spans="1:8">
      <c r="A507" s="222">
        <f t="shared" si="14"/>
        <v>7</v>
      </c>
      <c r="B507" s="223">
        <v>2070103</v>
      </c>
      <c r="C507" s="138" t="s">
        <v>580</v>
      </c>
      <c r="D507" s="227">
        <f>_xlfn.XLOOKUP(B507,表3!B:B,表3!D:D,0)</f>
        <v>0</v>
      </c>
      <c r="E507" s="139">
        <v>0</v>
      </c>
      <c r="F507" s="139">
        <v>0</v>
      </c>
      <c r="G507" s="226"/>
      <c r="H507" s="76">
        <f t="shared" si="15"/>
        <v>0</v>
      </c>
    </row>
    <row r="508" s="76" customFormat="1" spans="1:8">
      <c r="A508" s="222">
        <f t="shared" si="14"/>
        <v>7</v>
      </c>
      <c r="B508" s="223">
        <v>2070104</v>
      </c>
      <c r="C508" s="138" t="s">
        <v>902</v>
      </c>
      <c r="D508" s="227">
        <f>_xlfn.XLOOKUP(B508,表3!B:B,表3!D:D,0)</f>
        <v>0</v>
      </c>
      <c r="E508" s="139">
        <v>0</v>
      </c>
      <c r="F508" s="139">
        <v>50</v>
      </c>
      <c r="G508" s="226"/>
      <c r="H508" s="76">
        <f t="shared" si="15"/>
        <v>1</v>
      </c>
    </row>
    <row r="509" s="76" customFormat="1" spans="1:8">
      <c r="A509" s="222">
        <f t="shared" si="14"/>
        <v>7</v>
      </c>
      <c r="B509" s="223">
        <v>2070105</v>
      </c>
      <c r="C509" s="138" t="s">
        <v>903</v>
      </c>
      <c r="D509" s="227">
        <f>_xlfn.XLOOKUP(B509,表3!B:B,表3!D:D,0)</f>
        <v>0</v>
      </c>
      <c r="E509" s="139">
        <v>0</v>
      </c>
      <c r="F509" s="139">
        <v>68</v>
      </c>
      <c r="G509" s="226"/>
      <c r="H509" s="76">
        <f t="shared" si="15"/>
        <v>1</v>
      </c>
    </row>
    <row r="510" s="76" customFormat="1" hidden="1" spans="1:8">
      <c r="A510" s="222">
        <f t="shared" si="14"/>
        <v>7</v>
      </c>
      <c r="B510" s="223">
        <v>2070106</v>
      </c>
      <c r="C510" s="138" t="s">
        <v>904</v>
      </c>
      <c r="D510" s="227">
        <f>_xlfn.XLOOKUP(B510,表3!B:B,表3!D:D,0)</f>
        <v>0</v>
      </c>
      <c r="E510" s="139">
        <v>0</v>
      </c>
      <c r="F510" s="139">
        <v>0</v>
      </c>
      <c r="G510" s="226"/>
      <c r="H510" s="76">
        <f t="shared" si="15"/>
        <v>0</v>
      </c>
    </row>
    <row r="511" s="76" customFormat="1" spans="1:8">
      <c r="A511" s="222">
        <f t="shared" si="14"/>
        <v>7</v>
      </c>
      <c r="B511" s="223">
        <v>2070107</v>
      </c>
      <c r="C511" s="138" t="s">
        <v>905</v>
      </c>
      <c r="D511" s="227">
        <f>_xlfn.XLOOKUP(B511,表3!B:B,表3!D:D,0)</f>
        <v>596.23</v>
      </c>
      <c r="E511" s="139">
        <v>596.23</v>
      </c>
      <c r="F511" s="139">
        <v>422</v>
      </c>
      <c r="G511" s="226"/>
      <c r="H511" s="76">
        <f t="shared" si="15"/>
        <v>1</v>
      </c>
    </row>
    <row r="512" s="76" customFormat="1" spans="1:8">
      <c r="A512" s="222">
        <f t="shared" si="14"/>
        <v>7</v>
      </c>
      <c r="B512" s="223">
        <v>2070108</v>
      </c>
      <c r="C512" s="138" t="s">
        <v>906</v>
      </c>
      <c r="D512" s="227">
        <f>_xlfn.XLOOKUP(B512,表3!B:B,表3!D:D,0)</f>
        <v>0</v>
      </c>
      <c r="E512" s="139">
        <v>0</v>
      </c>
      <c r="F512" s="139">
        <v>4</v>
      </c>
      <c r="G512" s="226"/>
      <c r="H512" s="76">
        <f t="shared" si="15"/>
        <v>1</v>
      </c>
    </row>
    <row r="513" s="76" customFormat="1" hidden="1" spans="1:8">
      <c r="A513" s="222">
        <f t="shared" si="14"/>
        <v>7</v>
      </c>
      <c r="B513" s="223">
        <v>2070109</v>
      </c>
      <c r="C513" s="138" t="s">
        <v>907</v>
      </c>
      <c r="D513" s="227">
        <f>_xlfn.XLOOKUP(B513,表3!B:B,表3!D:D,0)</f>
        <v>0</v>
      </c>
      <c r="E513" s="139">
        <v>0</v>
      </c>
      <c r="F513" s="139">
        <v>0</v>
      </c>
      <c r="G513" s="226"/>
      <c r="H513" s="76">
        <f t="shared" si="15"/>
        <v>0</v>
      </c>
    </row>
    <row r="514" s="76" customFormat="1" hidden="1" spans="1:8">
      <c r="A514" s="222">
        <f t="shared" si="14"/>
        <v>7</v>
      </c>
      <c r="B514" s="223">
        <v>2070110</v>
      </c>
      <c r="C514" s="138" t="s">
        <v>908</v>
      </c>
      <c r="D514" s="227">
        <f>_xlfn.XLOOKUP(B514,表3!B:B,表3!D:D,0)</f>
        <v>0</v>
      </c>
      <c r="E514" s="139">
        <v>0</v>
      </c>
      <c r="F514" s="139">
        <v>0</v>
      </c>
      <c r="G514" s="226"/>
      <c r="H514" s="76">
        <f t="shared" si="15"/>
        <v>0</v>
      </c>
    </row>
    <row r="515" s="76" customFormat="1" spans="1:8">
      <c r="A515" s="222">
        <f t="shared" si="14"/>
        <v>7</v>
      </c>
      <c r="B515" s="223">
        <v>2070111</v>
      </c>
      <c r="C515" s="138" t="s">
        <v>909</v>
      </c>
      <c r="D515" s="227">
        <f>_xlfn.XLOOKUP(B515,表3!B:B,表3!D:D,0)</f>
        <v>0</v>
      </c>
      <c r="E515" s="139">
        <v>0</v>
      </c>
      <c r="F515" s="139">
        <v>33</v>
      </c>
      <c r="G515" s="226"/>
      <c r="H515" s="76">
        <f t="shared" si="15"/>
        <v>1</v>
      </c>
    </row>
    <row r="516" s="76" customFormat="1" hidden="1" spans="1:8">
      <c r="A516" s="222">
        <f t="shared" ref="A516:A579" si="16">LEN(B516)</f>
        <v>7</v>
      </c>
      <c r="B516" s="223">
        <v>2070112</v>
      </c>
      <c r="C516" s="138" t="s">
        <v>910</v>
      </c>
      <c r="D516" s="227">
        <f>_xlfn.XLOOKUP(B516,表3!B:B,表3!D:D,0)</f>
        <v>0</v>
      </c>
      <c r="E516" s="139">
        <v>0</v>
      </c>
      <c r="F516" s="139">
        <v>0</v>
      </c>
      <c r="G516" s="226"/>
      <c r="H516" s="76">
        <f t="shared" si="15"/>
        <v>0</v>
      </c>
    </row>
    <row r="517" s="76" customFormat="1" spans="1:8">
      <c r="A517" s="222">
        <f t="shared" si="16"/>
        <v>7</v>
      </c>
      <c r="B517" s="223">
        <v>2070113</v>
      </c>
      <c r="C517" s="138" t="s">
        <v>911</v>
      </c>
      <c r="D517" s="227">
        <f>_xlfn.XLOOKUP(B517,表3!B:B,表3!D:D,0)</f>
        <v>50</v>
      </c>
      <c r="E517" s="139">
        <v>50</v>
      </c>
      <c r="F517" s="139">
        <v>0</v>
      </c>
      <c r="G517" s="226"/>
      <c r="H517" s="76">
        <f t="shared" ref="H517:H580" si="17">IF(AND(D517=0,E517=0,F517=0),0,1)</f>
        <v>1</v>
      </c>
    </row>
    <row r="518" s="76" customFormat="1" spans="1:8">
      <c r="A518" s="222">
        <f t="shared" si="16"/>
        <v>7</v>
      </c>
      <c r="B518" s="223">
        <v>2070114</v>
      </c>
      <c r="C518" s="138" t="s">
        <v>912</v>
      </c>
      <c r="D518" s="227">
        <f>_xlfn.XLOOKUP(B518,表3!B:B,表3!D:D,0)</f>
        <v>300</v>
      </c>
      <c r="E518" s="139">
        <v>300</v>
      </c>
      <c r="F518" s="139">
        <v>0</v>
      </c>
      <c r="G518" s="226"/>
      <c r="H518" s="76">
        <f t="shared" si="17"/>
        <v>1</v>
      </c>
    </row>
    <row r="519" s="76" customFormat="1" spans="1:8">
      <c r="A519" s="222">
        <f t="shared" si="16"/>
        <v>7</v>
      </c>
      <c r="B519" s="223">
        <v>2070199</v>
      </c>
      <c r="C519" s="138" t="s">
        <v>913</v>
      </c>
      <c r="D519" s="227">
        <f>_xlfn.XLOOKUP(B519,表3!B:B,表3!D:D,0)</f>
        <v>550</v>
      </c>
      <c r="E519" s="139">
        <v>550</v>
      </c>
      <c r="F519" s="139">
        <v>612</v>
      </c>
      <c r="G519" s="226"/>
      <c r="H519" s="76">
        <f t="shared" si="17"/>
        <v>1</v>
      </c>
    </row>
    <row r="520" s="76" customFormat="1" spans="1:8">
      <c r="A520" s="222">
        <f t="shared" si="16"/>
        <v>5</v>
      </c>
      <c r="B520" s="223">
        <v>20702</v>
      </c>
      <c r="C520" s="140" t="s">
        <v>914</v>
      </c>
      <c r="D520" s="227">
        <f>_xlfn.XLOOKUP(B520,表3!B:B,表3!D:D,0)</f>
        <v>831.41</v>
      </c>
      <c r="E520" s="139">
        <f>SUM(E521:E527)</f>
        <v>831.41</v>
      </c>
      <c r="F520" s="139">
        <f>SUM(F521:F527)</f>
        <v>925</v>
      </c>
      <c r="G520" s="226"/>
      <c r="H520" s="76">
        <f t="shared" si="17"/>
        <v>1</v>
      </c>
    </row>
    <row r="521" s="76" customFormat="1" spans="1:8">
      <c r="A521" s="222">
        <f t="shared" si="16"/>
        <v>7</v>
      </c>
      <c r="B521" s="223">
        <v>2070201</v>
      </c>
      <c r="C521" s="138" t="s">
        <v>579</v>
      </c>
      <c r="D521" s="227">
        <f>_xlfn.XLOOKUP(B521,表3!B:B,表3!D:D,0)</f>
        <v>666.61</v>
      </c>
      <c r="E521" s="139">
        <v>666.61</v>
      </c>
      <c r="F521" s="139">
        <v>601</v>
      </c>
      <c r="G521" s="226"/>
      <c r="H521" s="76">
        <f t="shared" si="17"/>
        <v>1</v>
      </c>
    </row>
    <row r="522" s="76" customFormat="1" spans="1:8">
      <c r="A522" s="222">
        <f t="shared" si="16"/>
        <v>7</v>
      </c>
      <c r="B522" s="223">
        <v>2070202</v>
      </c>
      <c r="C522" s="138" t="s">
        <v>339</v>
      </c>
      <c r="D522" s="227">
        <f>_xlfn.XLOOKUP(B522,表3!B:B,表3!D:D,0)</f>
        <v>164.8</v>
      </c>
      <c r="E522" s="139">
        <v>164.8</v>
      </c>
      <c r="F522" s="139">
        <v>107</v>
      </c>
      <c r="G522" s="226"/>
      <c r="H522" s="76">
        <f t="shared" si="17"/>
        <v>1</v>
      </c>
    </row>
    <row r="523" s="76" customFormat="1" hidden="1" spans="1:8">
      <c r="A523" s="222">
        <f t="shared" si="16"/>
        <v>7</v>
      </c>
      <c r="B523" s="223">
        <v>2070203</v>
      </c>
      <c r="C523" s="138" t="s">
        <v>580</v>
      </c>
      <c r="D523" s="227">
        <f>_xlfn.XLOOKUP(B523,表3!B:B,表3!D:D,0)</f>
        <v>0</v>
      </c>
      <c r="E523" s="139">
        <v>0</v>
      </c>
      <c r="F523" s="139">
        <v>0</v>
      </c>
      <c r="G523" s="226"/>
      <c r="H523" s="76">
        <f t="shared" si="17"/>
        <v>0</v>
      </c>
    </row>
    <row r="524" s="76" customFormat="1" spans="1:8">
      <c r="A524" s="222">
        <f t="shared" si="16"/>
        <v>7</v>
      </c>
      <c r="B524" s="223">
        <v>2070204</v>
      </c>
      <c r="C524" s="138" t="s">
        <v>915</v>
      </c>
      <c r="D524" s="227">
        <f>_xlfn.XLOOKUP(B524,表3!B:B,表3!D:D,0)</f>
        <v>0</v>
      </c>
      <c r="E524" s="139">
        <v>0</v>
      </c>
      <c r="F524" s="139">
        <v>202</v>
      </c>
      <c r="G524" s="226"/>
      <c r="H524" s="76">
        <f t="shared" si="17"/>
        <v>1</v>
      </c>
    </row>
    <row r="525" s="76" customFormat="1" spans="1:8">
      <c r="A525" s="222">
        <f t="shared" si="16"/>
        <v>7</v>
      </c>
      <c r="B525" s="223">
        <v>2070205</v>
      </c>
      <c r="C525" s="138" t="s">
        <v>916</v>
      </c>
      <c r="D525" s="227">
        <f>_xlfn.XLOOKUP(B525,表3!B:B,表3!D:D,0)</f>
        <v>0</v>
      </c>
      <c r="E525" s="139">
        <v>0</v>
      </c>
      <c r="F525" s="139">
        <v>15</v>
      </c>
      <c r="G525" s="226"/>
      <c r="H525" s="76">
        <f t="shared" si="17"/>
        <v>1</v>
      </c>
    </row>
    <row r="526" s="76" customFormat="1" hidden="1" spans="1:8">
      <c r="A526" s="222">
        <f t="shared" si="16"/>
        <v>7</v>
      </c>
      <c r="B526" s="223">
        <v>2070206</v>
      </c>
      <c r="C526" s="138" t="s">
        <v>917</v>
      </c>
      <c r="D526" s="227">
        <f>_xlfn.XLOOKUP(B526,表3!B:B,表3!D:D,0)</f>
        <v>0</v>
      </c>
      <c r="E526" s="139">
        <v>0</v>
      </c>
      <c r="F526" s="139">
        <v>0</v>
      </c>
      <c r="G526" s="226"/>
      <c r="H526" s="76">
        <f t="shared" si="17"/>
        <v>0</v>
      </c>
    </row>
    <row r="527" s="76" customFormat="1" hidden="1" spans="1:8">
      <c r="A527" s="222">
        <f t="shared" si="16"/>
        <v>7</v>
      </c>
      <c r="B527" s="223">
        <v>2070299</v>
      </c>
      <c r="C527" s="138" t="s">
        <v>918</v>
      </c>
      <c r="D527" s="227">
        <f>_xlfn.XLOOKUP(B527,表3!B:B,表3!D:D,0)</f>
        <v>0</v>
      </c>
      <c r="E527" s="139">
        <v>0</v>
      </c>
      <c r="F527" s="139">
        <v>0</v>
      </c>
      <c r="G527" s="226"/>
      <c r="H527" s="76">
        <f t="shared" si="17"/>
        <v>0</v>
      </c>
    </row>
    <row r="528" s="76" customFormat="1" spans="1:8">
      <c r="A528" s="222">
        <f t="shared" si="16"/>
        <v>5</v>
      </c>
      <c r="B528" s="223">
        <v>20703</v>
      </c>
      <c r="C528" s="140" t="s">
        <v>919</v>
      </c>
      <c r="D528" s="227">
        <f>_xlfn.XLOOKUP(B528,表3!B:B,表3!D:D,0)</f>
        <v>337.02</v>
      </c>
      <c r="E528" s="139">
        <f>SUM(E529:E538)</f>
        <v>337.02</v>
      </c>
      <c r="F528" s="139">
        <f>SUM(F529:F538)</f>
        <v>349</v>
      </c>
      <c r="G528" s="226"/>
      <c r="H528" s="76">
        <f t="shared" si="17"/>
        <v>1</v>
      </c>
    </row>
    <row r="529" s="76" customFormat="1" spans="1:8">
      <c r="A529" s="222">
        <f t="shared" si="16"/>
        <v>7</v>
      </c>
      <c r="B529" s="223">
        <v>2070301</v>
      </c>
      <c r="C529" s="138" t="s">
        <v>579</v>
      </c>
      <c r="D529" s="227">
        <f>_xlfn.XLOOKUP(B529,表3!B:B,表3!D:D,0)</f>
        <v>289.02</v>
      </c>
      <c r="E529" s="139">
        <v>289.02</v>
      </c>
      <c r="F529" s="139">
        <v>213</v>
      </c>
      <c r="G529" s="226"/>
      <c r="H529" s="76">
        <f t="shared" si="17"/>
        <v>1</v>
      </c>
    </row>
    <row r="530" s="76" customFormat="1" spans="1:8">
      <c r="A530" s="222">
        <f t="shared" si="16"/>
        <v>7</v>
      </c>
      <c r="B530" s="223">
        <v>2070302</v>
      </c>
      <c r="C530" s="138" t="s">
        <v>339</v>
      </c>
      <c r="D530" s="227">
        <f>_xlfn.XLOOKUP(B530,表3!B:B,表3!D:D,0)</f>
        <v>48</v>
      </c>
      <c r="E530" s="139">
        <v>48</v>
      </c>
      <c r="F530" s="139">
        <v>33</v>
      </c>
      <c r="G530" s="226"/>
      <c r="H530" s="76">
        <f t="shared" si="17"/>
        <v>1</v>
      </c>
    </row>
    <row r="531" s="76" customFormat="1" hidden="1" spans="1:8">
      <c r="A531" s="222">
        <f t="shared" si="16"/>
        <v>7</v>
      </c>
      <c r="B531" s="223">
        <v>2070303</v>
      </c>
      <c r="C531" s="138" t="s">
        <v>580</v>
      </c>
      <c r="D531" s="227">
        <f>_xlfn.XLOOKUP(B531,表3!B:B,表3!D:D,0)</f>
        <v>0</v>
      </c>
      <c r="E531" s="139">
        <v>0</v>
      </c>
      <c r="F531" s="139">
        <v>0</v>
      </c>
      <c r="G531" s="226"/>
      <c r="H531" s="76">
        <f t="shared" si="17"/>
        <v>0</v>
      </c>
    </row>
    <row r="532" s="76" customFormat="1" hidden="1" spans="1:8">
      <c r="A532" s="222">
        <f t="shared" si="16"/>
        <v>7</v>
      </c>
      <c r="B532" s="223">
        <v>2070304</v>
      </c>
      <c r="C532" s="138" t="s">
        <v>920</v>
      </c>
      <c r="D532" s="227">
        <f>_xlfn.XLOOKUP(B532,表3!B:B,表3!D:D,0)</f>
        <v>0</v>
      </c>
      <c r="E532" s="139">
        <v>0</v>
      </c>
      <c r="F532" s="139">
        <v>0</v>
      </c>
      <c r="G532" s="226"/>
      <c r="H532" s="76">
        <f t="shared" si="17"/>
        <v>0</v>
      </c>
    </row>
    <row r="533" s="76" customFormat="1" spans="1:8">
      <c r="A533" s="222">
        <f t="shared" si="16"/>
        <v>7</v>
      </c>
      <c r="B533" s="223">
        <v>2070305</v>
      </c>
      <c r="C533" s="138" t="s">
        <v>921</v>
      </c>
      <c r="D533" s="227">
        <f>_xlfn.XLOOKUP(B533,表3!B:B,表3!D:D,0)</f>
        <v>0</v>
      </c>
      <c r="E533" s="139">
        <v>0</v>
      </c>
      <c r="F533" s="139">
        <v>43</v>
      </c>
      <c r="G533" s="226"/>
      <c r="H533" s="76">
        <f t="shared" si="17"/>
        <v>1</v>
      </c>
    </row>
    <row r="534" s="76" customFormat="1" hidden="1" spans="1:8">
      <c r="A534" s="222">
        <f t="shared" si="16"/>
        <v>7</v>
      </c>
      <c r="B534" s="223">
        <v>2070306</v>
      </c>
      <c r="C534" s="138" t="s">
        <v>922</v>
      </c>
      <c r="D534" s="227">
        <f>_xlfn.XLOOKUP(B534,表3!B:B,表3!D:D,0)</f>
        <v>0</v>
      </c>
      <c r="E534" s="139">
        <v>0</v>
      </c>
      <c r="F534" s="139">
        <v>0</v>
      </c>
      <c r="G534" s="226"/>
      <c r="H534" s="76">
        <f t="shared" si="17"/>
        <v>0</v>
      </c>
    </row>
    <row r="535" s="76" customFormat="1" spans="1:8">
      <c r="A535" s="222">
        <f t="shared" si="16"/>
        <v>7</v>
      </c>
      <c r="B535" s="223">
        <v>2070307</v>
      </c>
      <c r="C535" s="138" t="s">
        <v>923</v>
      </c>
      <c r="D535" s="227">
        <f>_xlfn.XLOOKUP(B535,表3!B:B,表3!D:D,0)</f>
        <v>0</v>
      </c>
      <c r="E535" s="139">
        <v>0</v>
      </c>
      <c r="F535" s="139">
        <v>60</v>
      </c>
      <c r="G535" s="226"/>
      <c r="H535" s="76">
        <f t="shared" si="17"/>
        <v>1</v>
      </c>
    </row>
    <row r="536" s="76" customFormat="1" hidden="1" spans="1:8">
      <c r="A536" s="222">
        <f t="shared" si="16"/>
        <v>7</v>
      </c>
      <c r="B536" s="223">
        <v>2070308</v>
      </c>
      <c r="C536" s="138" t="s">
        <v>924</v>
      </c>
      <c r="D536" s="227">
        <f>_xlfn.XLOOKUP(B536,表3!B:B,表3!D:D,0)</f>
        <v>0</v>
      </c>
      <c r="E536" s="139">
        <v>0</v>
      </c>
      <c r="F536" s="139">
        <v>0</v>
      </c>
      <c r="G536" s="226"/>
      <c r="H536" s="76">
        <f t="shared" si="17"/>
        <v>0</v>
      </c>
    </row>
    <row r="537" s="76" customFormat="1" hidden="1" spans="1:8">
      <c r="A537" s="222">
        <f t="shared" si="16"/>
        <v>7</v>
      </c>
      <c r="B537" s="223">
        <v>2070309</v>
      </c>
      <c r="C537" s="138" t="s">
        <v>925</v>
      </c>
      <c r="D537" s="227">
        <f>_xlfn.XLOOKUP(B537,表3!B:B,表3!D:D,0)</f>
        <v>0</v>
      </c>
      <c r="E537" s="139">
        <v>0</v>
      </c>
      <c r="F537" s="139">
        <v>0</v>
      </c>
      <c r="G537" s="226"/>
      <c r="H537" s="76">
        <f t="shared" si="17"/>
        <v>0</v>
      </c>
    </row>
    <row r="538" s="76" customFormat="1" hidden="1" spans="1:8">
      <c r="A538" s="222">
        <f t="shared" si="16"/>
        <v>7</v>
      </c>
      <c r="B538" s="223">
        <v>2070399</v>
      </c>
      <c r="C538" s="138" t="s">
        <v>926</v>
      </c>
      <c r="D538" s="227">
        <f>_xlfn.XLOOKUP(B538,表3!B:B,表3!D:D,0)</f>
        <v>0</v>
      </c>
      <c r="E538" s="139">
        <v>0</v>
      </c>
      <c r="F538" s="139">
        <v>0</v>
      </c>
      <c r="G538" s="226"/>
      <c r="H538" s="76">
        <f t="shared" si="17"/>
        <v>0</v>
      </c>
    </row>
    <row r="539" s="76" customFormat="1" spans="1:8">
      <c r="A539" s="222">
        <f t="shared" si="16"/>
        <v>5</v>
      </c>
      <c r="B539" s="223">
        <v>20706</v>
      </c>
      <c r="C539" s="141" t="s">
        <v>927</v>
      </c>
      <c r="D539" s="227">
        <f>_xlfn.XLOOKUP(B539,表3!B:B,表3!D:D,0)</f>
        <v>212.85</v>
      </c>
      <c r="E539" s="139">
        <f>SUM(E540:E547)</f>
        <v>212.85</v>
      </c>
      <c r="F539" s="139">
        <f>SUM(F540:F547)</f>
        <v>210</v>
      </c>
      <c r="G539" s="226"/>
      <c r="H539" s="76">
        <f t="shared" si="17"/>
        <v>1</v>
      </c>
    </row>
    <row r="540" s="76" customFormat="1" spans="1:8">
      <c r="A540" s="222">
        <f t="shared" si="16"/>
        <v>7</v>
      </c>
      <c r="B540" s="223">
        <v>2070601</v>
      </c>
      <c r="C540" s="142" t="s">
        <v>579</v>
      </c>
      <c r="D540" s="227">
        <f>_xlfn.XLOOKUP(B540,表3!B:B,表3!D:D,0)</f>
        <v>53.48</v>
      </c>
      <c r="E540" s="139">
        <v>53.48</v>
      </c>
      <c r="F540" s="139">
        <v>172</v>
      </c>
      <c r="G540" s="226"/>
      <c r="H540" s="76">
        <f t="shared" si="17"/>
        <v>1</v>
      </c>
    </row>
    <row r="541" spans="1:8">
      <c r="A541" s="222">
        <f t="shared" si="16"/>
        <v>7</v>
      </c>
      <c r="B541" s="223">
        <v>2070602</v>
      </c>
      <c r="C541" s="142" t="s">
        <v>339</v>
      </c>
      <c r="D541" s="227">
        <f>_xlfn.XLOOKUP(B541,表3!B:B,表3!D:D,0)</f>
        <v>139.89</v>
      </c>
      <c r="E541" s="139">
        <v>139.89</v>
      </c>
      <c r="F541" s="139">
        <v>0</v>
      </c>
      <c r="G541" s="231"/>
      <c r="H541" s="76">
        <f t="shared" si="17"/>
        <v>1</v>
      </c>
    </row>
    <row r="542" hidden="1" spans="1:8">
      <c r="A542" s="222">
        <f t="shared" si="16"/>
        <v>7</v>
      </c>
      <c r="B542" s="223">
        <v>2070603</v>
      </c>
      <c r="C542" s="142" t="s">
        <v>580</v>
      </c>
      <c r="D542" s="227">
        <f>_xlfn.XLOOKUP(B542,表3!B:B,表3!D:D,0)</f>
        <v>0</v>
      </c>
      <c r="E542" s="139">
        <v>0</v>
      </c>
      <c r="F542" s="139">
        <v>0</v>
      </c>
      <c r="G542" s="231"/>
      <c r="H542" s="76">
        <f t="shared" si="17"/>
        <v>0</v>
      </c>
    </row>
    <row r="543" hidden="1" spans="1:8">
      <c r="A543" s="222">
        <f t="shared" si="16"/>
        <v>7</v>
      </c>
      <c r="B543" s="223">
        <v>2070604</v>
      </c>
      <c r="C543" s="142" t="s">
        <v>928</v>
      </c>
      <c r="D543" s="227">
        <f>_xlfn.XLOOKUP(B543,表3!B:B,表3!D:D,0)</f>
        <v>0</v>
      </c>
      <c r="E543" s="139">
        <v>0</v>
      </c>
      <c r="F543" s="139">
        <v>0</v>
      </c>
      <c r="G543" s="231"/>
      <c r="H543" s="76">
        <f t="shared" si="17"/>
        <v>0</v>
      </c>
    </row>
    <row r="544" spans="1:8">
      <c r="A544" s="222">
        <f t="shared" si="16"/>
        <v>7</v>
      </c>
      <c r="B544" s="223">
        <v>2070605</v>
      </c>
      <c r="C544" s="142" t="s">
        <v>929</v>
      </c>
      <c r="D544" s="227">
        <f>_xlfn.XLOOKUP(B544,表3!B:B,表3!D:D,0)</f>
        <v>0</v>
      </c>
      <c r="E544" s="139">
        <v>0</v>
      </c>
      <c r="F544" s="139">
        <v>2</v>
      </c>
      <c r="G544" s="231"/>
      <c r="H544" s="76">
        <f t="shared" si="17"/>
        <v>1</v>
      </c>
    </row>
    <row r="545" hidden="1" spans="1:8">
      <c r="A545" s="222">
        <f t="shared" si="16"/>
        <v>7</v>
      </c>
      <c r="B545" s="223">
        <v>2070606</v>
      </c>
      <c r="C545" s="142" t="s">
        <v>930</v>
      </c>
      <c r="D545" s="227">
        <f>_xlfn.XLOOKUP(B545,表3!B:B,表3!D:D,0)</f>
        <v>0</v>
      </c>
      <c r="E545" s="139">
        <v>0</v>
      </c>
      <c r="F545" s="139">
        <v>0</v>
      </c>
      <c r="G545" s="231"/>
      <c r="H545" s="76">
        <f t="shared" si="17"/>
        <v>0</v>
      </c>
    </row>
    <row r="546" spans="1:8">
      <c r="A546" s="222">
        <f t="shared" si="16"/>
        <v>7</v>
      </c>
      <c r="B546" s="223">
        <v>2070607</v>
      </c>
      <c r="C546" s="142" t="s">
        <v>931</v>
      </c>
      <c r="D546" s="227">
        <f>_xlfn.XLOOKUP(B546,表3!B:B,表3!D:D,0)</f>
        <v>19.48</v>
      </c>
      <c r="E546" s="139">
        <v>19.48</v>
      </c>
      <c r="F546" s="139">
        <v>36</v>
      </c>
      <c r="G546" s="231"/>
      <c r="H546" s="76">
        <f t="shared" si="17"/>
        <v>1</v>
      </c>
    </row>
    <row r="547" hidden="1" spans="1:8">
      <c r="A547" s="222">
        <f t="shared" si="16"/>
        <v>7</v>
      </c>
      <c r="B547" s="223">
        <v>2070699</v>
      </c>
      <c r="C547" s="142" t="s">
        <v>932</v>
      </c>
      <c r="D547" s="227">
        <f>_xlfn.XLOOKUP(B547,表3!B:B,表3!D:D,0)</f>
        <v>0</v>
      </c>
      <c r="E547" s="139">
        <v>0</v>
      </c>
      <c r="F547" s="139">
        <v>0</v>
      </c>
      <c r="G547" s="231"/>
      <c r="H547" s="76">
        <f t="shared" si="17"/>
        <v>0</v>
      </c>
    </row>
    <row r="548" spans="1:8">
      <c r="A548" s="222">
        <f t="shared" si="16"/>
        <v>5</v>
      </c>
      <c r="B548" s="223">
        <v>20708</v>
      </c>
      <c r="C548" s="141" t="s">
        <v>933</v>
      </c>
      <c r="D548" s="227">
        <f>_xlfn.XLOOKUP(B548,表3!B:B,表3!D:D,0)</f>
        <v>3311.93</v>
      </c>
      <c r="E548" s="139">
        <f>SUM(E549:E555)</f>
        <v>3311.93</v>
      </c>
      <c r="F548" s="139">
        <f>SUM(F549:F555)</f>
        <v>2575</v>
      </c>
      <c r="G548" s="231"/>
      <c r="H548" s="76">
        <f t="shared" si="17"/>
        <v>1</v>
      </c>
    </row>
    <row r="549" spans="1:8">
      <c r="A549" s="222">
        <f t="shared" si="16"/>
        <v>7</v>
      </c>
      <c r="B549" s="223">
        <v>2070801</v>
      </c>
      <c r="C549" s="142" t="s">
        <v>579</v>
      </c>
      <c r="D549" s="227">
        <f>_xlfn.XLOOKUP(B549,表3!B:B,表3!D:D,0)</f>
        <v>3176.33</v>
      </c>
      <c r="E549" s="139">
        <v>3176.33</v>
      </c>
      <c r="F549" s="139">
        <v>2364</v>
      </c>
      <c r="G549" s="231"/>
      <c r="H549" s="76">
        <f t="shared" si="17"/>
        <v>1</v>
      </c>
    </row>
    <row r="550" spans="1:8">
      <c r="A550" s="222">
        <f t="shared" si="16"/>
        <v>7</v>
      </c>
      <c r="B550" s="223">
        <v>2070802</v>
      </c>
      <c r="C550" s="142" t="s">
        <v>339</v>
      </c>
      <c r="D550" s="227">
        <f>_xlfn.XLOOKUP(B550,表3!B:B,表3!D:D,0)</f>
        <v>135.6</v>
      </c>
      <c r="E550" s="139">
        <v>135.6</v>
      </c>
      <c r="F550" s="139">
        <v>75</v>
      </c>
      <c r="G550" s="231"/>
      <c r="H550" s="76">
        <f t="shared" si="17"/>
        <v>1</v>
      </c>
    </row>
    <row r="551" hidden="1" spans="1:8">
      <c r="A551" s="222">
        <f t="shared" si="16"/>
        <v>7</v>
      </c>
      <c r="B551" s="223">
        <v>2070803</v>
      </c>
      <c r="C551" s="142" t="s">
        <v>580</v>
      </c>
      <c r="D551" s="227">
        <f>_xlfn.XLOOKUP(B551,表3!B:B,表3!D:D,0)</f>
        <v>0</v>
      </c>
      <c r="E551" s="139">
        <v>0</v>
      </c>
      <c r="F551" s="139">
        <v>0</v>
      </c>
      <c r="G551" s="231"/>
      <c r="H551" s="76">
        <f t="shared" si="17"/>
        <v>0</v>
      </c>
    </row>
    <row r="552" hidden="1" spans="1:8">
      <c r="A552" s="222">
        <f t="shared" si="16"/>
        <v>7</v>
      </c>
      <c r="B552" s="223">
        <v>2070806</v>
      </c>
      <c r="C552" s="142" t="s">
        <v>934</v>
      </c>
      <c r="D552" s="227">
        <f>_xlfn.XLOOKUP(B552,表3!B:B,表3!D:D,0)</f>
        <v>0</v>
      </c>
      <c r="E552" s="139">
        <v>0</v>
      </c>
      <c r="F552" s="139">
        <v>0</v>
      </c>
      <c r="G552" s="231"/>
      <c r="H552" s="76">
        <f t="shared" si="17"/>
        <v>0</v>
      </c>
    </row>
    <row r="553" hidden="1" spans="1:8">
      <c r="A553" s="222">
        <f t="shared" si="16"/>
        <v>7</v>
      </c>
      <c r="B553" s="223">
        <v>2070807</v>
      </c>
      <c r="C553" s="142" t="s">
        <v>935</v>
      </c>
      <c r="D553" s="227">
        <f>_xlfn.XLOOKUP(B553,表3!B:B,表3!D:D,0)</f>
        <v>0</v>
      </c>
      <c r="E553" s="139">
        <v>0</v>
      </c>
      <c r="F553" s="139">
        <v>0</v>
      </c>
      <c r="G553" s="231"/>
      <c r="H553" s="76">
        <f t="shared" si="17"/>
        <v>0</v>
      </c>
    </row>
    <row r="554" spans="1:8">
      <c r="A554" s="222">
        <f t="shared" si="16"/>
        <v>7</v>
      </c>
      <c r="B554" s="223">
        <v>2070808</v>
      </c>
      <c r="C554" s="142" t="s">
        <v>936</v>
      </c>
      <c r="D554" s="227">
        <f>_xlfn.XLOOKUP(B554,表3!B:B,表3!D:D,0)</f>
        <v>0</v>
      </c>
      <c r="E554" s="139">
        <v>0</v>
      </c>
      <c r="F554" s="139">
        <v>136</v>
      </c>
      <c r="G554" s="231"/>
      <c r="H554" s="76">
        <f t="shared" si="17"/>
        <v>1</v>
      </c>
    </row>
    <row r="555" hidden="1" spans="1:8">
      <c r="A555" s="222">
        <f t="shared" si="16"/>
        <v>7</v>
      </c>
      <c r="B555" s="223">
        <v>2070899</v>
      </c>
      <c r="C555" s="142" t="s">
        <v>937</v>
      </c>
      <c r="D555" s="227">
        <f>_xlfn.XLOOKUP(B555,表3!B:B,表3!D:D,0)</f>
        <v>0</v>
      </c>
      <c r="E555" s="139">
        <v>0</v>
      </c>
      <c r="F555" s="139">
        <v>0</v>
      </c>
      <c r="G555" s="231"/>
      <c r="H555" s="76">
        <f t="shared" si="17"/>
        <v>0</v>
      </c>
    </row>
    <row r="556" spans="1:8">
      <c r="A556" s="222">
        <f t="shared" si="16"/>
        <v>5</v>
      </c>
      <c r="B556" s="223">
        <v>20799</v>
      </c>
      <c r="C556" s="140" t="s">
        <v>938</v>
      </c>
      <c r="D556" s="227">
        <f>_xlfn.XLOOKUP(B556,表3!B:B,表3!D:D,0)</f>
        <v>1000</v>
      </c>
      <c r="E556" s="139">
        <f>SUM(E557:E559)</f>
        <v>1000</v>
      </c>
      <c r="F556" s="139">
        <f>SUM(F557:F559)</f>
        <v>984</v>
      </c>
      <c r="G556" s="231"/>
      <c r="H556" s="76">
        <f t="shared" si="17"/>
        <v>1</v>
      </c>
    </row>
    <row r="557" hidden="1" spans="1:8">
      <c r="A557" s="222">
        <f t="shared" si="16"/>
        <v>7</v>
      </c>
      <c r="B557" s="223">
        <v>2079902</v>
      </c>
      <c r="C557" s="138" t="s">
        <v>939</v>
      </c>
      <c r="D557" s="227">
        <f>_xlfn.XLOOKUP(B557,表3!B:B,表3!D:D,0)</f>
        <v>0</v>
      </c>
      <c r="E557" s="139">
        <v>0</v>
      </c>
      <c r="F557" s="139">
        <v>0</v>
      </c>
      <c r="G557" s="231"/>
      <c r="H557" s="76">
        <f t="shared" si="17"/>
        <v>0</v>
      </c>
    </row>
    <row r="558" spans="1:8">
      <c r="A558" s="222">
        <f t="shared" si="16"/>
        <v>7</v>
      </c>
      <c r="B558" s="223">
        <v>2079903</v>
      </c>
      <c r="C558" s="138" t="s">
        <v>940</v>
      </c>
      <c r="D558" s="227">
        <f>_xlfn.XLOOKUP(B558,表3!B:B,表3!D:D,0)</f>
        <v>0</v>
      </c>
      <c r="E558" s="139">
        <v>0</v>
      </c>
      <c r="F558" s="139">
        <v>100</v>
      </c>
      <c r="G558" s="231"/>
      <c r="H558" s="76">
        <f t="shared" si="17"/>
        <v>1</v>
      </c>
    </row>
    <row r="559" spans="1:8">
      <c r="A559" s="222">
        <f t="shared" si="16"/>
        <v>7</v>
      </c>
      <c r="B559" s="223">
        <v>2079999</v>
      </c>
      <c r="C559" s="138" t="s">
        <v>941</v>
      </c>
      <c r="D559" s="227">
        <f>_xlfn.XLOOKUP(B559,表3!B:B,表3!D:D,0)</f>
        <v>1000</v>
      </c>
      <c r="E559" s="139">
        <v>1000</v>
      </c>
      <c r="F559" s="139">
        <v>884</v>
      </c>
      <c r="G559" s="231"/>
      <c r="H559" s="76">
        <f t="shared" si="17"/>
        <v>1</v>
      </c>
    </row>
    <row r="560" spans="1:8">
      <c r="A560" s="222">
        <f t="shared" si="16"/>
        <v>3</v>
      </c>
      <c r="B560" s="223">
        <v>208</v>
      </c>
      <c r="C560" s="140" t="s">
        <v>302</v>
      </c>
      <c r="D560" s="227">
        <f>_xlfn.XLOOKUP(B560,表3!B:B,表3!D:D,0)</f>
        <v>105561.96</v>
      </c>
      <c r="E560" s="139">
        <f>SUM(E561,E580,E588,E590,E599,E603,E613,E622,E629,E637,E646,E652,E655,E658,E661,E664,E667,E671,E675,E684,E687)</f>
        <v>105561.96</v>
      </c>
      <c r="F560" s="139">
        <f>SUM(F561,F580,F588,F590,F599,F603,F613,F622,F629,F637,F646,F652,F655,F658,F661,F664,F667,F671,F675,F684,F687)</f>
        <v>130336</v>
      </c>
      <c r="G560" s="231"/>
      <c r="H560" s="76">
        <f t="shared" si="17"/>
        <v>1</v>
      </c>
    </row>
    <row r="561" spans="1:8">
      <c r="A561" s="222">
        <f t="shared" si="16"/>
        <v>5</v>
      </c>
      <c r="B561" s="223">
        <v>20801</v>
      </c>
      <c r="C561" s="140" t="s">
        <v>942</v>
      </c>
      <c r="D561" s="227">
        <f>_xlfn.XLOOKUP(B561,表3!B:B,表3!D:D,0)</f>
        <v>2568.33</v>
      </c>
      <c r="E561" s="139">
        <f>SUM(E562:E579)</f>
        <v>2568.33</v>
      </c>
      <c r="F561" s="139">
        <f>SUM(F562:F579)</f>
        <v>2227</v>
      </c>
      <c r="G561" s="231"/>
      <c r="H561" s="76">
        <f t="shared" si="17"/>
        <v>1</v>
      </c>
    </row>
    <row r="562" spans="1:8">
      <c r="A562" s="222">
        <f t="shared" si="16"/>
        <v>7</v>
      </c>
      <c r="B562" s="223">
        <v>2080101</v>
      </c>
      <c r="C562" s="138" t="s">
        <v>579</v>
      </c>
      <c r="D562" s="227">
        <f>_xlfn.XLOOKUP(B562,表3!B:B,表3!D:D,0)</f>
        <v>2128.93</v>
      </c>
      <c r="E562" s="139">
        <v>2128.93</v>
      </c>
      <c r="F562" s="139">
        <v>1656</v>
      </c>
      <c r="G562" s="231"/>
      <c r="H562" s="76">
        <f t="shared" si="17"/>
        <v>1</v>
      </c>
    </row>
    <row r="563" spans="1:8">
      <c r="A563" s="222">
        <f t="shared" si="16"/>
        <v>7</v>
      </c>
      <c r="B563" s="223">
        <v>2080102</v>
      </c>
      <c r="C563" s="138" t="s">
        <v>339</v>
      </c>
      <c r="D563" s="227">
        <f>_xlfn.XLOOKUP(B563,表3!B:B,表3!D:D,0)</f>
        <v>161.4</v>
      </c>
      <c r="E563" s="139">
        <v>161.4</v>
      </c>
      <c r="F563" s="139">
        <v>329</v>
      </c>
      <c r="G563" s="231"/>
      <c r="H563" s="76">
        <f t="shared" si="17"/>
        <v>1</v>
      </c>
    </row>
    <row r="564" hidden="1" spans="1:8">
      <c r="A564" s="222">
        <f t="shared" si="16"/>
        <v>7</v>
      </c>
      <c r="B564" s="223">
        <v>2080103</v>
      </c>
      <c r="C564" s="138" t="s">
        <v>580</v>
      </c>
      <c r="D564" s="227">
        <f>_xlfn.XLOOKUP(B564,表3!B:B,表3!D:D,0)</f>
        <v>0</v>
      </c>
      <c r="E564" s="139">
        <v>0</v>
      </c>
      <c r="F564" s="139">
        <v>0</v>
      </c>
      <c r="G564" s="231"/>
      <c r="H564" s="76">
        <f t="shared" si="17"/>
        <v>0</v>
      </c>
    </row>
    <row r="565" hidden="1" spans="1:8">
      <c r="A565" s="222">
        <f t="shared" si="16"/>
        <v>7</v>
      </c>
      <c r="B565" s="223">
        <v>2080104</v>
      </c>
      <c r="C565" s="138" t="s">
        <v>943</v>
      </c>
      <c r="D565" s="227">
        <f>_xlfn.XLOOKUP(B565,表3!B:B,表3!D:D,0)</f>
        <v>0</v>
      </c>
      <c r="E565" s="139">
        <v>0</v>
      </c>
      <c r="F565" s="139">
        <v>0</v>
      </c>
      <c r="G565" s="231"/>
      <c r="H565" s="76">
        <f t="shared" si="17"/>
        <v>0</v>
      </c>
    </row>
    <row r="566" hidden="1" spans="1:8">
      <c r="A566" s="222">
        <f t="shared" si="16"/>
        <v>7</v>
      </c>
      <c r="B566" s="223">
        <v>2080105</v>
      </c>
      <c r="C566" s="138" t="s">
        <v>944</v>
      </c>
      <c r="D566" s="227">
        <f>_xlfn.XLOOKUP(B566,表3!B:B,表3!D:D,0)</f>
        <v>0</v>
      </c>
      <c r="E566" s="139">
        <v>0</v>
      </c>
      <c r="F566" s="139">
        <v>0</v>
      </c>
      <c r="G566" s="231"/>
      <c r="H566" s="76">
        <f t="shared" si="17"/>
        <v>0</v>
      </c>
    </row>
    <row r="567" hidden="1" spans="1:8">
      <c r="A567" s="222">
        <f t="shared" si="16"/>
        <v>7</v>
      </c>
      <c r="B567" s="223">
        <v>2080106</v>
      </c>
      <c r="C567" s="138" t="s">
        <v>945</v>
      </c>
      <c r="D567" s="227">
        <f>_xlfn.XLOOKUP(B567,表3!B:B,表3!D:D,0)</f>
        <v>0</v>
      </c>
      <c r="E567" s="139">
        <v>0</v>
      </c>
      <c r="F567" s="139">
        <v>0</v>
      </c>
      <c r="G567" s="231"/>
      <c r="H567" s="76">
        <f t="shared" si="17"/>
        <v>0</v>
      </c>
    </row>
    <row r="568" spans="1:8">
      <c r="A568" s="222">
        <f t="shared" si="16"/>
        <v>7</v>
      </c>
      <c r="B568" s="223">
        <v>2080107</v>
      </c>
      <c r="C568" s="138" t="s">
        <v>305</v>
      </c>
      <c r="D568" s="227">
        <f>_xlfn.XLOOKUP(B568,表3!B:B,表3!D:D,0)</f>
        <v>128</v>
      </c>
      <c r="E568" s="139">
        <v>128</v>
      </c>
      <c r="F568" s="139">
        <v>0</v>
      </c>
      <c r="G568" s="231"/>
      <c r="H568" s="76">
        <f t="shared" si="17"/>
        <v>1</v>
      </c>
    </row>
    <row r="569" hidden="1" spans="1:8">
      <c r="A569" s="222">
        <f t="shared" si="16"/>
        <v>7</v>
      </c>
      <c r="B569" s="223">
        <v>2080108</v>
      </c>
      <c r="C569" s="138" t="s">
        <v>618</v>
      </c>
      <c r="D569" s="227">
        <f>_xlfn.XLOOKUP(B569,表3!B:B,表3!D:D,0)</f>
        <v>0</v>
      </c>
      <c r="E569" s="139">
        <v>0</v>
      </c>
      <c r="F569" s="139">
        <v>0</v>
      </c>
      <c r="G569" s="231"/>
      <c r="H569" s="76">
        <f t="shared" si="17"/>
        <v>0</v>
      </c>
    </row>
    <row r="570" hidden="1" spans="1:8">
      <c r="A570" s="222">
        <f t="shared" si="16"/>
        <v>7</v>
      </c>
      <c r="B570" s="223">
        <v>2080109</v>
      </c>
      <c r="C570" s="138" t="s">
        <v>946</v>
      </c>
      <c r="D570" s="227">
        <f>_xlfn.XLOOKUP(B570,表3!B:B,表3!D:D,0)</f>
        <v>0</v>
      </c>
      <c r="E570" s="139">
        <v>0</v>
      </c>
      <c r="F570" s="139">
        <v>0</v>
      </c>
      <c r="G570" s="231"/>
      <c r="H570" s="76">
        <f t="shared" si="17"/>
        <v>0</v>
      </c>
    </row>
    <row r="571" hidden="1" spans="1:8">
      <c r="A571" s="222">
        <f t="shared" si="16"/>
        <v>7</v>
      </c>
      <c r="B571" s="223">
        <v>2080110</v>
      </c>
      <c r="C571" s="138" t="s">
        <v>947</v>
      </c>
      <c r="D571" s="227">
        <f>_xlfn.XLOOKUP(B571,表3!B:B,表3!D:D,0)</f>
        <v>0</v>
      </c>
      <c r="E571" s="139">
        <v>0</v>
      </c>
      <c r="F571" s="139">
        <v>0</v>
      </c>
      <c r="G571" s="231"/>
      <c r="H571" s="76">
        <f t="shared" si="17"/>
        <v>0</v>
      </c>
    </row>
    <row r="572" hidden="1" spans="1:8">
      <c r="A572" s="222">
        <f t="shared" si="16"/>
        <v>7</v>
      </c>
      <c r="B572" s="223">
        <v>2080111</v>
      </c>
      <c r="C572" s="138" t="s">
        <v>948</v>
      </c>
      <c r="D572" s="227">
        <f>_xlfn.XLOOKUP(B572,表3!B:B,表3!D:D,0)</f>
        <v>0</v>
      </c>
      <c r="E572" s="139">
        <v>0</v>
      </c>
      <c r="F572" s="139">
        <v>0</v>
      </c>
      <c r="G572" s="231"/>
      <c r="H572" s="76">
        <f t="shared" si="17"/>
        <v>0</v>
      </c>
    </row>
    <row r="573" hidden="1" spans="1:8">
      <c r="A573" s="222">
        <f t="shared" si="16"/>
        <v>7</v>
      </c>
      <c r="B573" s="223">
        <v>2080112</v>
      </c>
      <c r="C573" s="138" t="s">
        <v>949</v>
      </c>
      <c r="D573" s="227">
        <f>_xlfn.XLOOKUP(B573,表3!B:B,表3!D:D,0)</f>
        <v>0</v>
      </c>
      <c r="E573" s="139">
        <v>0</v>
      </c>
      <c r="F573" s="139">
        <v>0</v>
      </c>
      <c r="G573" s="231"/>
      <c r="H573" s="76">
        <f t="shared" si="17"/>
        <v>0</v>
      </c>
    </row>
    <row r="574" hidden="1" spans="1:8">
      <c r="A574" s="222">
        <f t="shared" si="16"/>
        <v>7</v>
      </c>
      <c r="B574" s="223">
        <v>2080113</v>
      </c>
      <c r="C574" s="138" t="s">
        <v>950</v>
      </c>
      <c r="D574" s="227">
        <f>_xlfn.XLOOKUP(B574,表3!B:B,表3!D:D,0)</f>
        <v>0</v>
      </c>
      <c r="E574" s="139">
        <v>0</v>
      </c>
      <c r="F574" s="139">
        <v>0</v>
      </c>
      <c r="G574" s="231"/>
      <c r="H574" s="76">
        <f t="shared" si="17"/>
        <v>0</v>
      </c>
    </row>
    <row r="575" hidden="1" spans="1:8">
      <c r="A575" s="222">
        <f t="shared" si="16"/>
        <v>7</v>
      </c>
      <c r="B575" s="223">
        <v>2080114</v>
      </c>
      <c r="C575" s="138" t="s">
        <v>951</v>
      </c>
      <c r="D575" s="227">
        <f>_xlfn.XLOOKUP(B575,表3!B:B,表3!D:D,0)</f>
        <v>0</v>
      </c>
      <c r="E575" s="139">
        <v>0</v>
      </c>
      <c r="F575" s="139">
        <v>0</v>
      </c>
      <c r="G575" s="231"/>
      <c r="H575" s="76">
        <f t="shared" si="17"/>
        <v>0</v>
      </c>
    </row>
    <row r="576" hidden="1" spans="1:8">
      <c r="A576" s="222">
        <f t="shared" si="16"/>
        <v>7</v>
      </c>
      <c r="B576" s="223">
        <v>2080115</v>
      </c>
      <c r="C576" s="138" t="s">
        <v>952</v>
      </c>
      <c r="D576" s="227">
        <f>_xlfn.XLOOKUP(B576,表3!B:B,表3!D:D,0)</f>
        <v>0</v>
      </c>
      <c r="E576" s="139">
        <v>0</v>
      </c>
      <c r="F576" s="139">
        <v>0</v>
      </c>
      <c r="G576" s="231"/>
      <c r="H576" s="76">
        <f t="shared" si="17"/>
        <v>0</v>
      </c>
    </row>
    <row r="577" hidden="1" spans="1:8">
      <c r="A577" s="222">
        <f t="shared" si="16"/>
        <v>7</v>
      </c>
      <c r="B577" s="223">
        <v>2080116</v>
      </c>
      <c r="C577" s="138" t="s">
        <v>953</v>
      </c>
      <c r="D577" s="227">
        <f>_xlfn.XLOOKUP(B577,表3!B:B,表3!D:D,0)</f>
        <v>0</v>
      </c>
      <c r="E577" s="139">
        <v>0</v>
      </c>
      <c r="F577" s="139">
        <v>0</v>
      </c>
      <c r="G577" s="231"/>
      <c r="H577" s="76">
        <f t="shared" si="17"/>
        <v>0</v>
      </c>
    </row>
    <row r="578" hidden="1" spans="1:8">
      <c r="A578" s="222">
        <f t="shared" si="16"/>
        <v>7</v>
      </c>
      <c r="B578" s="223">
        <v>2080150</v>
      </c>
      <c r="C578" s="138" t="s">
        <v>587</v>
      </c>
      <c r="D578" s="227">
        <f>_xlfn.XLOOKUP(B578,表3!B:B,表3!D:D,0)</f>
        <v>0</v>
      </c>
      <c r="E578" s="139">
        <v>0</v>
      </c>
      <c r="F578" s="139">
        <v>0</v>
      </c>
      <c r="G578" s="231"/>
      <c r="H578" s="76">
        <f t="shared" si="17"/>
        <v>0</v>
      </c>
    </row>
    <row r="579" spans="1:8">
      <c r="A579" s="222">
        <f t="shared" si="16"/>
        <v>7</v>
      </c>
      <c r="B579" s="223">
        <v>2080199</v>
      </c>
      <c r="C579" s="138" t="s">
        <v>954</v>
      </c>
      <c r="D579" s="227">
        <f>_xlfn.XLOOKUP(B579,表3!B:B,表3!D:D,0)</f>
        <v>150</v>
      </c>
      <c r="E579" s="139">
        <v>150</v>
      </c>
      <c r="F579" s="139">
        <v>242</v>
      </c>
      <c r="G579" s="231"/>
      <c r="H579" s="76">
        <f t="shared" si="17"/>
        <v>1</v>
      </c>
    </row>
    <row r="580" spans="1:8">
      <c r="A580" s="222">
        <f t="shared" ref="A580:A643" si="18">LEN(B580)</f>
        <v>5</v>
      </c>
      <c r="B580" s="223">
        <v>20802</v>
      </c>
      <c r="C580" s="140" t="s">
        <v>955</v>
      </c>
      <c r="D580" s="227">
        <f>_xlfn.XLOOKUP(B580,表3!B:B,表3!D:D,0)</f>
        <v>2225.1</v>
      </c>
      <c r="E580" s="139">
        <f>SUM(E581:E587)</f>
        <v>2225.1</v>
      </c>
      <c r="F580" s="139">
        <f>SUM(F581:F587)</f>
        <v>1858</v>
      </c>
      <c r="G580" s="231"/>
      <c r="H580" s="76">
        <f t="shared" si="17"/>
        <v>1</v>
      </c>
    </row>
    <row r="581" spans="1:8">
      <c r="A581" s="222">
        <f t="shared" si="18"/>
        <v>7</v>
      </c>
      <c r="B581" s="223">
        <v>2080201</v>
      </c>
      <c r="C581" s="138" t="s">
        <v>579</v>
      </c>
      <c r="D581" s="227">
        <f>_xlfn.XLOOKUP(B581,表3!B:B,表3!D:D,0)</f>
        <v>2066.5</v>
      </c>
      <c r="E581" s="139">
        <v>2066.5</v>
      </c>
      <c r="F581" s="139">
        <v>1481</v>
      </c>
      <c r="G581" s="231"/>
      <c r="H581" s="76">
        <f t="shared" ref="H581:H644" si="19">IF(AND(D581=0,E581=0,F581=0),0,1)</f>
        <v>1</v>
      </c>
    </row>
    <row r="582" spans="1:8">
      <c r="A582" s="222">
        <f t="shared" si="18"/>
        <v>7</v>
      </c>
      <c r="B582" s="223">
        <v>2080202</v>
      </c>
      <c r="C582" s="138" t="s">
        <v>339</v>
      </c>
      <c r="D582" s="227">
        <f>_xlfn.XLOOKUP(B582,表3!B:B,表3!D:D,0)</f>
        <v>147.2</v>
      </c>
      <c r="E582" s="139">
        <v>147.2</v>
      </c>
      <c r="F582" s="139">
        <v>322</v>
      </c>
      <c r="G582" s="231"/>
      <c r="H582" s="76">
        <f t="shared" si="19"/>
        <v>1</v>
      </c>
    </row>
    <row r="583" hidden="1" spans="1:8">
      <c r="A583" s="222">
        <f t="shared" si="18"/>
        <v>7</v>
      </c>
      <c r="B583" s="223">
        <v>2080203</v>
      </c>
      <c r="C583" s="138" t="s">
        <v>580</v>
      </c>
      <c r="D583" s="227">
        <f>_xlfn.XLOOKUP(B583,表3!B:B,表3!D:D,0)</f>
        <v>0</v>
      </c>
      <c r="E583" s="139">
        <v>0</v>
      </c>
      <c r="F583" s="139">
        <v>0</v>
      </c>
      <c r="G583" s="231"/>
      <c r="H583" s="76">
        <f t="shared" si="19"/>
        <v>0</v>
      </c>
    </row>
    <row r="584" hidden="1" spans="1:8">
      <c r="A584" s="222">
        <f t="shared" si="18"/>
        <v>7</v>
      </c>
      <c r="B584" s="223">
        <v>2080206</v>
      </c>
      <c r="C584" s="138" t="s">
        <v>956</v>
      </c>
      <c r="D584" s="227">
        <f>_xlfn.XLOOKUP(B584,表3!B:B,表3!D:D,0)</f>
        <v>0</v>
      </c>
      <c r="E584" s="139">
        <v>0</v>
      </c>
      <c r="F584" s="139">
        <v>0</v>
      </c>
      <c r="G584" s="231"/>
      <c r="H584" s="76">
        <f t="shared" si="19"/>
        <v>0</v>
      </c>
    </row>
    <row r="585" hidden="1" spans="1:8">
      <c r="A585" s="222">
        <f t="shared" si="18"/>
        <v>7</v>
      </c>
      <c r="B585" s="223">
        <v>2080207</v>
      </c>
      <c r="C585" s="138" t="s">
        <v>957</v>
      </c>
      <c r="D585" s="227">
        <f>_xlfn.XLOOKUP(B585,表3!B:B,表3!D:D,0)</f>
        <v>0</v>
      </c>
      <c r="E585" s="139">
        <v>0</v>
      </c>
      <c r="F585" s="139">
        <v>0</v>
      </c>
      <c r="G585" s="231"/>
      <c r="H585" s="76">
        <f t="shared" si="19"/>
        <v>0</v>
      </c>
    </row>
    <row r="586" hidden="1" spans="1:8">
      <c r="A586" s="222">
        <f t="shared" si="18"/>
        <v>7</v>
      </c>
      <c r="B586" s="223">
        <v>2080208</v>
      </c>
      <c r="C586" s="138" t="s">
        <v>958</v>
      </c>
      <c r="D586" s="227">
        <f>_xlfn.XLOOKUP(B586,表3!B:B,表3!D:D,0)</f>
        <v>0</v>
      </c>
      <c r="E586" s="139">
        <v>0</v>
      </c>
      <c r="F586" s="139">
        <v>0</v>
      </c>
      <c r="G586" s="231"/>
      <c r="H586" s="76">
        <f t="shared" si="19"/>
        <v>0</v>
      </c>
    </row>
    <row r="587" spans="1:8">
      <c r="A587" s="222">
        <f t="shared" si="18"/>
        <v>7</v>
      </c>
      <c r="B587" s="223">
        <v>2080299</v>
      </c>
      <c r="C587" s="138" t="s">
        <v>959</v>
      </c>
      <c r="D587" s="227">
        <f>_xlfn.XLOOKUP(B587,表3!B:B,表3!D:D,0)</f>
        <v>11.4</v>
      </c>
      <c r="E587" s="139">
        <v>11.4</v>
      </c>
      <c r="F587" s="139">
        <v>55</v>
      </c>
      <c r="G587" s="231"/>
      <c r="H587" s="76">
        <f t="shared" si="19"/>
        <v>1</v>
      </c>
    </row>
    <row r="588" hidden="1" spans="1:8">
      <c r="A588" s="222">
        <f t="shared" si="18"/>
        <v>5</v>
      </c>
      <c r="B588" s="223">
        <v>20804</v>
      </c>
      <c r="C588" s="140" t="s">
        <v>960</v>
      </c>
      <c r="D588" s="227">
        <f>_xlfn.XLOOKUP(B588,表3!B:B,表3!D:D,0)</f>
        <v>0</v>
      </c>
      <c r="E588" s="139">
        <f>E589</f>
        <v>0</v>
      </c>
      <c r="F588" s="139">
        <f>F589</f>
        <v>0</v>
      </c>
      <c r="G588" s="231"/>
      <c r="H588" s="76">
        <f t="shared" si="19"/>
        <v>0</v>
      </c>
    </row>
    <row r="589" hidden="1" spans="1:8">
      <c r="A589" s="222">
        <f t="shared" si="18"/>
        <v>7</v>
      </c>
      <c r="B589" s="223">
        <v>2080402</v>
      </c>
      <c r="C589" s="138" t="s">
        <v>961</v>
      </c>
      <c r="D589" s="227">
        <f>_xlfn.XLOOKUP(B589,表3!B:B,表3!D:D,0)</f>
        <v>0</v>
      </c>
      <c r="E589" s="139">
        <v>0</v>
      </c>
      <c r="F589" s="139">
        <v>0</v>
      </c>
      <c r="G589" s="231"/>
      <c r="H589" s="76">
        <f t="shared" si="19"/>
        <v>0</v>
      </c>
    </row>
    <row r="590" spans="1:8">
      <c r="A590" s="222">
        <f t="shared" si="18"/>
        <v>5</v>
      </c>
      <c r="B590" s="223">
        <v>20805</v>
      </c>
      <c r="C590" s="140" t="s">
        <v>962</v>
      </c>
      <c r="D590" s="227">
        <f>_xlfn.XLOOKUP(B590,表3!B:B,表3!D:D,0)</f>
        <v>37200</v>
      </c>
      <c r="E590" s="139">
        <f>SUM(E591:E598)</f>
        <v>37200</v>
      </c>
      <c r="F590" s="139">
        <f>SUM(F591:F598)</f>
        <v>56517</v>
      </c>
      <c r="G590" s="231"/>
      <c r="H590" s="76">
        <f t="shared" si="19"/>
        <v>1</v>
      </c>
    </row>
    <row r="591" hidden="1" spans="1:8">
      <c r="A591" s="222">
        <f t="shared" si="18"/>
        <v>7</v>
      </c>
      <c r="B591" s="223">
        <v>2080501</v>
      </c>
      <c r="C591" s="138" t="s">
        <v>963</v>
      </c>
      <c r="D591" s="227">
        <f>_xlfn.XLOOKUP(B591,表3!B:B,表3!D:D,0)</f>
        <v>0</v>
      </c>
      <c r="E591" s="139">
        <v>0</v>
      </c>
      <c r="F591" s="139">
        <v>0</v>
      </c>
      <c r="G591" s="231"/>
      <c r="H591" s="76">
        <f t="shared" si="19"/>
        <v>0</v>
      </c>
    </row>
    <row r="592" hidden="1" spans="1:8">
      <c r="A592" s="222">
        <f t="shared" si="18"/>
        <v>7</v>
      </c>
      <c r="B592" s="223">
        <v>2080502</v>
      </c>
      <c r="C592" s="138" t="s">
        <v>964</v>
      </c>
      <c r="D592" s="227">
        <f>_xlfn.XLOOKUP(B592,表3!B:B,表3!D:D,0)</f>
        <v>0</v>
      </c>
      <c r="E592" s="139">
        <v>0</v>
      </c>
      <c r="F592" s="139">
        <v>0</v>
      </c>
      <c r="G592" s="231"/>
      <c r="H592" s="76">
        <f t="shared" si="19"/>
        <v>0</v>
      </c>
    </row>
    <row r="593" hidden="1" spans="1:8">
      <c r="A593" s="222">
        <f t="shared" si="18"/>
        <v>7</v>
      </c>
      <c r="B593" s="223">
        <v>2080503</v>
      </c>
      <c r="C593" s="138" t="s">
        <v>965</v>
      </c>
      <c r="D593" s="227">
        <f>_xlfn.XLOOKUP(B593,表3!B:B,表3!D:D,0)</f>
        <v>0</v>
      </c>
      <c r="E593" s="139">
        <v>0</v>
      </c>
      <c r="F593" s="139">
        <v>0</v>
      </c>
      <c r="G593" s="231"/>
      <c r="H593" s="76">
        <f t="shared" si="19"/>
        <v>0</v>
      </c>
    </row>
    <row r="594" spans="1:8">
      <c r="A594" s="222">
        <f t="shared" si="18"/>
        <v>7</v>
      </c>
      <c r="B594" s="223">
        <v>2080505</v>
      </c>
      <c r="C594" s="138" t="s">
        <v>966</v>
      </c>
      <c r="D594" s="227">
        <f>_xlfn.XLOOKUP(B594,表3!B:B,表3!D:D,0)</f>
        <v>0</v>
      </c>
      <c r="E594" s="139">
        <v>0</v>
      </c>
      <c r="F594" s="139">
        <v>21424</v>
      </c>
      <c r="G594" s="231"/>
      <c r="H594" s="76">
        <f t="shared" si="19"/>
        <v>1</v>
      </c>
    </row>
    <row r="595" spans="1:8">
      <c r="A595" s="222">
        <f t="shared" si="18"/>
        <v>7</v>
      </c>
      <c r="B595" s="223">
        <v>2080506</v>
      </c>
      <c r="C595" s="138" t="s">
        <v>967</v>
      </c>
      <c r="D595" s="227">
        <f>_xlfn.XLOOKUP(B595,表3!B:B,表3!D:D,0)</f>
        <v>0</v>
      </c>
      <c r="E595" s="139">
        <v>0</v>
      </c>
      <c r="F595" s="139">
        <v>60</v>
      </c>
      <c r="G595" s="231"/>
      <c r="H595" s="76">
        <f t="shared" si="19"/>
        <v>1</v>
      </c>
    </row>
    <row r="596" spans="1:8">
      <c r="A596" s="222">
        <f t="shared" si="18"/>
        <v>7</v>
      </c>
      <c r="B596" s="223">
        <v>2080507</v>
      </c>
      <c r="C596" s="138" t="s">
        <v>968</v>
      </c>
      <c r="D596" s="227">
        <f>_xlfn.XLOOKUP(B596,表3!B:B,表3!D:D,0)</f>
        <v>33000</v>
      </c>
      <c r="E596" s="139">
        <v>33000</v>
      </c>
      <c r="F596" s="139">
        <v>31026</v>
      </c>
      <c r="G596" s="231"/>
      <c r="H596" s="76">
        <f t="shared" si="19"/>
        <v>1</v>
      </c>
    </row>
    <row r="597" spans="1:8">
      <c r="A597" s="222">
        <f t="shared" si="18"/>
        <v>7</v>
      </c>
      <c r="B597" s="223">
        <v>2080508</v>
      </c>
      <c r="C597" s="138" t="s">
        <v>969</v>
      </c>
      <c r="D597" s="227">
        <f>_xlfn.XLOOKUP(B597,表3!B:B,表3!D:D,0)</f>
        <v>4200</v>
      </c>
      <c r="E597" s="139">
        <v>4200</v>
      </c>
      <c r="F597" s="139">
        <v>3970</v>
      </c>
      <c r="G597" s="231"/>
      <c r="H597" s="76">
        <f t="shared" si="19"/>
        <v>1</v>
      </c>
    </row>
    <row r="598" spans="1:8">
      <c r="A598" s="222">
        <f t="shared" si="18"/>
        <v>7</v>
      </c>
      <c r="B598" s="223">
        <v>2080599</v>
      </c>
      <c r="C598" s="138" t="s">
        <v>970</v>
      </c>
      <c r="D598" s="227">
        <f>_xlfn.XLOOKUP(B598,表3!B:B,表3!D:D,0)</f>
        <v>0</v>
      </c>
      <c r="E598" s="139">
        <v>0</v>
      </c>
      <c r="F598" s="139">
        <v>37</v>
      </c>
      <c r="G598" s="231"/>
      <c r="H598" s="76">
        <f t="shared" si="19"/>
        <v>1</v>
      </c>
    </row>
    <row r="599" hidden="1" spans="1:8">
      <c r="A599" s="222">
        <f t="shared" si="18"/>
        <v>5</v>
      </c>
      <c r="B599" s="223">
        <v>20806</v>
      </c>
      <c r="C599" s="140" t="s">
        <v>971</v>
      </c>
      <c r="D599" s="227">
        <f>_xlfn.XLOOKUP(B599,表3!B:B,表3!D:D,0)</f>
        <v>0</v>
      </c>
      <c r="E599" s="139">
        <f>SUM(E600:E602)</f>
        <v>0</v>
      </c>
      <c r="F599" s="139">
        <f>SUM(F600:F602)</f>
        <v>0</v>
      </c>
      <c r="G599" s="231"/>
      <c r="H599" s="76">
        <f t="shared" si="19"/>
        <v>0</v>
      </c>
    </row>
    <row r="600" hidden="1" spans="1:8">
      <c r="A600" s="222">
        <f t="shared" si="18"/>
        <v>7</v>
      </c>
      <c r="B600" s="223">
        <v>2080601</v>
      </c>
      <c r="C600" s="138" t="s">
        <v>972</v>
      </c>
      <c r="D600" s="227">
        <f>_xlfn.XLOOKUP(B600,表3!B:B,表3!D:D,0)</f>
        <v>0</v>
      </c>
      <c r="E600" s="139">
        <v>0</v>
      </c>
      <c r="F600" s="139">
        <v>0</v>
      </c>
      <c r="G600" s="231"/>
      <c r="H600" s="76">
        <f t="shared" si="19"/>
        <v>0</v>
      </c>
    </row>
    <row r="601" hidden="1" spans="1:8">
      <c r="A601" s="222">
        <f t="shared" si="18"/>
        <v>7</v>
      </c>
      <c r="B601" s="223">
        <v>2080602</v>
      </c>
      <c r="C601" s="138" t="s">
        <v>973</v>
      </c>
      <c r="D601" s="227">
        <f>_xlfn.XLOOKUP(B601,表3!B:B,表3!D:D,0)</f>
        <v>0</v>
      </c>
      <c r="E601" s="139">
        <v>0</v>
      </c>
      <c r="F601" s="139">
        <v>0</v>
      </c>
      <c r="G601" s="231"/>
      <c r="H601" s="76">
        <f t="shared" si="19"/>
        <v>0</v>
      </c>
    </row>
    <row r="602" hidden="1" spans="1:8">
      <c r="A602" s="222">
        <f t="shared" si="18"/>
        <v>7</v>
      </c>
      <c r="B602" s="223">
        <v>2080699</v>
      </c>
      <c r="C602" s="138" t="s">
        <v>974</v>
      </c>
      <c r="D602" s="227">
        <f>_xlfn.XLOOKUP(B602,表3!B:B,表3!D:D,0)</f>
        <v>0</v>
      </c>
      <c r="E602" s="139">
        <v>0</v>
      </c>
      <c r="F602" s="139">
        <v>0</v>
      </c>
      <c r="G602" s="231"/>
      <c r="H602" s="76">
        <f t="shared" si="19"/>
        <v>0</v>
      </c>
    </row>
    <row r="603" spans="1:8">
      <c r="A603" s="222">
        <f t="shared" si="18"/>
        <v>5</v>
      </c>
      <c r="B603" s="223">
        <v>20807</v>
      </c>
      <c r="C603" s="140" t="s">
        <v>975</v>
      </c>
      <c r="D603" s="227">
        <f>_xlfn.XLOOKUP(B603,表3!B:B,表3!D:D,0)</f>
        <v>1952</v>
      </c>
      <c r="E603" s="139">
        <f>SUM(E604:E612)</f>
        <v>1952</v>
      </c>
      <c r="F603" s="139">
        <f>SUM(F604:F612)</f>
        <v>2207</v>
      </c>
      <c r="G603" s="231"/>
      <c r="H603" s="76">
        <f t="shared" si="19"/>
        <v>1</v>
      </c>
    </row>
    <row r="604" hidden="1" spans="1:8">
      <c r="A604" s="222">
        <f t="shared" si="18"/>
        <v>7</v>
      </c>
      <c r="B604" s="223">
        <v>2080701</v>
      </c>
      <c r="C604" s="138" t="s">
        <v>976</v>
      </c>
      <c r="D604" s="227">
        <f>_xlfn.XLOOKUP(B604,表3!B:B,表3!D:D,0)</f>
        <v>0</v>
      </c>
      <c r="E604" s="139">
        <v>0</v>
      </c>
      <c r="F604" s="139">
        <v>0</v>
      </c>
      <c r="G604" s="231"/>
      <c r="H604" s="76">
        <f t="shared" si="19"/>
        <v>0</v>
      </c>
    </row>
    <row r="605" hidden="1" spans="1:8">
      <c r="A605" s="222">
        <f t="shared" si="18"/>
        <v>7</v>
      </c>
      <c r="B605" s="223">
        <v>2080702</v>
      </c>
      <c r="C605" s="138" t="s">
        <v>977</v>
      </c>
      <c r="D605" s="227">
        <f>_xlfn.XLOOKUP(B605,表3!B:B,表3!D:D,0)</f>
        <v>0</v>
      </c>
      <c r="E605" s="139">
        <v>0</v>
      </c>
      <c r="F605" s="139">
        <v>0</v>
      </c>
      <c r="G605" s="231"/>
      <c r="H605" s="76">
        <f t="shared" si="19"/>
        <v>0</v>
      </c>
    </row>
    <row r="606" hidden="1" spans="1:8">
      <c r="A606" s="222">
        <f t="shared" si="18"/>
        <v>7</v>
      </c>
      <c r="B606" s="223">
        <v>2080704</v>
      </c>
      <c r="C606" s="138" t="s">
        <v>978</v>
      </c>
      <c r="D606" s="227">
        <f>_xlfn.XLOOKUP(B606,表3!B:B,表3!D:D,0)</f>
        <v>0</v>
      </c>
      <c r="E606" s="139">
        <v>0</v>
      </c>
      <c r="F606" s="139">
        <v>0</v>
      </c>
      <c r="G606" s="231"/>
      <c r="H606" s="76">
        <f t="shared" si="19"/>
        <v>0</v>
      </c>
    </row>
    <row r="607" hidden="1" spans="1:8">
      <c r="A607" s="222">
        <f t="shared" si="18"/>
        <v>7</v>
      </c>
      <c r="B607" s="223">
        <v>2080705</v>
      </c>
      <c r="C607" s="138" t="s">
        <v>979</v>
      </c>
      <c r="D607" s="227">
        <f>_xlfn.XLOOKUP(B607,表3!B:B,表3!D:D,0)</f>
        <v>0</v>
      </c>
      <c r="E607" s="139">
        <v>0</v>
      </c>
      <c r="F607" s="139">
        <v>0</v>
      </c>
      <c r="G607" s="231"/>
      <c r="H607" s="76">
        <f t="shared" si="19"/>
        <v>0</v>
      </c>
    </row>
    <row r="608" hidden="1" spans="1:8">
      <c r="A608" s="222">
        <f t="shared" si="18"/>
        <v>7</v>
      </c>
      <c r="B608" s="223">
        <v>2080709</v>
      </c>
      <c r="C608" s="138" t="s">
        <v>980</v>
      </c>
      <c r="D608" s="227">
        <f>_xlfn.XLOOKUP(B608,表3!B:B,表3!D:D,0)</f>
        <v>0</v>
      </c>
      <c r="E608" s="139">
        <v>0</v>
      </c>
      <c r="F608" s="139">
        <v>0</v>
      </c>
      <c r="G608" s="231"/>
      <c r="H608" s="76">
        <f t="shared" si="19"/>
        <v>0</v>
      </c>
    </row>
    <row r="609" hidden="1" spans="1:8">
      <c r="A609" s="222">
        <f t="shared" si="18"/>
        <v>7</v>
      </c>
      <c r="B609" s="223">
        <v>2080711</v>
      </c>
      <c r="C609" s="138" t="s">
        <v>981</v>
      </c>
      <c r="D609" s="227">
        <f>_xlfn.XLOOKUP(B609,表3!B:B,表3!D:D,0)</f>
        <v>0</v>
      </c>
      <c r="E609" s="139">
        <v>0</v>
      </c>
      <c r="F609" s="139">
        <v>0</v>
      </c>
      <c r="G609" s="231"/>
      <c r="H609" s="76">
        <f t="shared" si="19"/>
        <v>0</v>
      </c>
    </row>
    <row r="610" hidden="1" spans="1:8">
      <c r="A610" s="222">
        <f t="shared" si="18"/>
        <v>7</v>
      </c>
      <c r="B610" s="223">
        <v>2080712</v>
      </c>
      <c r="C610" s="138" t="s">
        <v>982</v>
      </c>
      <c r="D610" s="227">
        <f>_xlfn.XLOOKUP(B610,表3!B:B,表3!D:D,0)</f>
        <v>0</v>
      </c>
      <c r="E610" s="139">
        <v>0</v>
      </c>
      <c r="F610" s="139">
        <v>0</v>
      </c>
      <c r="G610" s="231"/>
      <c r="H610" s="76">
        <f t="shared" si="19"/>
        <v>0</v>
      </c>
    </row>
    <row r="611" hidden="1" spans="1:8">
      <c r="A611" s="222">
        <f t="shared" si="18"/>
        <v>7</v>
      </c>
      <c r="B611" s="223">
        <v>2080713</v>
      </c>
      <c r="C611" s="138" t="s">
        <v>983</v>
      </c>
      <c r="D611" s="227">
        <f>_xlfn.XLOOKUP(B611,表3!B:B,表3!D:D,0)</f>
        <v>0</v>
      </c>
      <c r="E611" s="139">
        <v>0</v>
      </c>
      <c r="F611" s="139">
        <v>0</v>
      </c>
      <c r="G611" s="231"/>
      <c r="H611" s="76">
        <f t="shared" si="19"/>
        <v>0</v>
      </c>
    </row>
    <row r="612" spans="1:8">
      <c r="A612" s="222">
        <f t="shared" si="18"/>
        <v>7</v>
      </c>
      <c r="B612" s="223">
        <v>2080799</v>
      </c>
      <c r="C612" s="138" t="s">
        <v>984</v>
      </c>
      <c r="D612" s="227">
        <f>_xlfn.XLOOKUP(B612,表3!B:B,表3!D:D,0)</f>
        <v>1952</v>
      </c>
      <c r="E612" s="139">
        <v>1952</v>
      </c>
      <c r="F612" s="139">
        <v>2207</v>
      </c>
      <c r="G612" s="231"/>
      <c r="H612" s="76">
        <f t="shared" si="19"/>
        <v>1</v>
      </c>
    </row>
    <row r="613" spans="1:8">
      <c r="A613" s="222">
        <f t="shared" si="18"/>
        <v>5</v>
      </c>
      <c r="B613" s="223">
        <v>20808</v>
      </c>
      <c r="C613" s="140" t="s">
        <v>985</v>
      </c>
      <c r="D613" s="227">
        <f>_xlfn.XLOOKUP(B613,表3!B:B,表3!D:D,0)</f>
        <v>12131.39</v>
      </c>
      <c r="E613" s="139">
        <f>SUM(E614:E621)</f>
        <v>12131.39</v>
      </c>
      <c r="F613" s="139">
        <f>SUM(F614:F621)</f>
        <v>9684</v>
      </c>
      <c r="G613" s="231"/>
      <c r="H613" s="76">
        <f t="shared" si="19"/>
        <v>1</v>
      </c>
    </row>
    <row r="614" spans="1:8">
      <c r="A614" s="222">
        <f t="shared" si="18"/>
        <v>7</v>
      </c>
      <c r="B614" s="223">
        <v>2080801</v>
      </c>
      <c r="C614" s="138" t="s">
        <v>986</v>
      </c>
      <c r="D614" s="227">
        <f>_xlfn.XLOOKUP(B614,表3!B:B,表3!D:D,0)</f>
        <v>1200</v>
      </c>
      <c r="E614" s="139">
        <v>1200</v>
      </c>
      <c r="F614" s="139">
        <v>1527</v>
      </c>
      <c r="G614" s="231"/>
      <c r="H614" s="76">
        <f t="shared" si="19"/>
        <v>1</v>
      </c>
    </row>
    <row r="615" hidden="1" spans="1:8">
      <c r="A615" s="222">
        <f t="shared" si="18"/>
        <v>7</v>
      </c>
      <c r="B615" s="223">
        <v>2080802</v>
      </c>
      <c r="C615" s="138" t="s">
        <v>987</v>
      </c>
      <c r="D615" s="227">
        <f>_xlfn.XLOOKUP(B615,表3!B:B,表3!D:D,0)</f>
        <v>0</v>
      </c>
      <c r="E615" s="139">
        <v>0</v>
      </c>
      <c r="F615" s="139">
        <v>0</v>
      </c>
      <c r="G615" s="231"/>
      <c r="H615" s="76">
        <f t="shared" si="19"/>
        <v>0</v>
      </c>
    </row>
    <row r="616" hidden="1" spans="1:8">
      <c r="A616" s="222">
        <f t="shared" si="18"/>
        <v>7</v>
      </c>
      <c r="B616" s="223">
        <v>2080803</v>
      </c>
      <c r="C616" s="138" t="s">
        <v>988</v>
      </c>
      <c r="D616" s="227">
        <f>_xlfn.XLOOKUP(B616,表3!B:B,表3!D:D,0)</f>
        <v>0</v>
      </c>
      <c r="E616" s="139">
        <v>0</v>
      </c>
      <c r="F616" s="139">
        <v>0</v>
      </c>
      <c r="G616" s="231"/>
      <c r="H616" s="76">
        <f t="shared" si="19"/>
        <v>0</v>
      </c>
    </row>
    <row r="617" spans="1:8">
      <c r="A617" s="222">
        <f t="shared" si="18"/>
        <v>7</v>
      </c>
      <c r="B617" s="223">
        <v>2080805</v>
      </c>
      <c r="C617" s="138" t="s">
        <v>989</v>
      </c>
      <c r="D617" s="227">
        <f>_xlfn.XLOOKUP(B617,表3!B:B,表3!D:D,0)</f>
        <v>629</v>
      </c>
      <c r="E617" s="139">
        <v>629</v>
      </c>
      <c r="F617" s="139">
        <v>426</v>
      </c>
      <c r="G617" s="231"/>
      <c r="H617" s="76">
        <f t="shared" si="19"/>
        <v>1</v>
      </c>
    </row>
    <row r="618" hidden="1" spans="1:8">
      <c r="A618" s="222">
        <f t="shared" si="18"/>
        <v>7</v>
      </c>
      <c r="B618" s="223">
        <v>2080806</v>
      </c>
      <c r="C618" s="138" t="s">
        <v>990</v>
      </c>
      <c r="D618" s="227">
        <f>_xlfn.XLOOKUP(B618,表3!B:B,表3!D:D,0)</f>
        <v>0</v>
      </c>
      <c r="E618" s="139">
        <v>0</v>
      </c>
      <c r="F618" s="139">
        <v>0</v>
      </c>
      <c r="G618" s="231"/>
      <c r="H618" s="76">
        <f t="shared" si="19"/>
        <v>0</v>
      </c>
    </row>
    <row r="619" spans="1:8">
      <c r="A619" s="222">
        <f t="shared" si="18"/>
        <v>7</v>
      </c>
      <c r="B619" s="223">
        <v>2080807</v>
      </c>
      <c r="C619" s="138" t="s">
        <v>991</v>
      </c>
      <c r="D619" s="227">
        <f>_xlfn.XLOOKUP(B619,表3!B:B,表3!D:D,0)</f>
        <v>0</v>
      </c>
      <c r="E619" s="139">
        <v>0</v>
      </c>
      <c r="F619" s="139">
        <v>30</v>
      </c>
      <c r="G619" s="231"/>
      <c r="H619" s="76">
        <f t="shared" si="19"/>
        <v>1</v>
      </c>
    </row>
    <row r="620" hidden="1" spans="1:8">
      <c r="A620" s="222">
        <f t="shared" si="18"/>
        <v>7</v>
      </c>
      <c r="B620" s="223">
        <v>2080808</v>
      </c>
      <c r="C620" s="138" t="s">
        <v>992</v>
      </c>
      <c r="D620" s="227">
        <f>_xlfn.XLOOKUP(B620,表3!B:B,表3!D:D,0)</f>
        <v>0</v>
      </c>
      <c r="E620" s="139">
        <v>0</v>
      </c>
      <c r="F620" s="139">
        <v>0</v>
      </c>
      <c r="G620" s="231"/>
      <c r="H620" s="76">
        <f t="shared" si="19"/>
        <v>0</v>
      </c>
    </row>
    <row r="621" spans="1:8">
      <c r="A621" s="222">
        <f t="shared" si="18"/>
        <v>7</v>
      </c>
      <c r="B621" s="223">
        <v>2080899</v>
      </c>
      <c r="C621" s="138" t="s">
        <v>993</v>
      </c>
      <c r="D621" s="227">
        <f>_xlfn.XLOOKUP(B621,表3!B:B,表3!D:D,0)</f>
        <v>10302.39</v>
      </c>
      <c r="E621" s="139">
        <v>10302.39</v>
      </c>
      <c r="F621" s="139">
        <v>7701</v>
      </c>
      <c r="G621" s="231"/>
      <c r="H621" s="76">
        <f t="shared" si="19"/>
        <v>1</v>
      </c>
    </row>
    <row r="622" spans="1:8">
      <c r="A622" s="222">
        <f t="shared" si="18"/>
        <v>5</v>
      </c>
      <c r="B622" s="223">
        <v>20809</v>
      </c>
      <c r="C622" s="140" t="s">
        <v>994</v>
      </c>
      <c r="D622" s="227">
        <f>_xlfn.XLOOKUP(B622,表3!B:B,表3!D:D,0)</f>
        <v>200</v>
      </c>
      <c r="E622" s="139">
        <f>SUM(E623:E628)</f>
        <v>200</v>
      </c>
      <c r="F622" s="139">
        <f>SUM(F623:F628)</f>
        <v>642</v>
      </c>
      <c r="G622" s="231"/>
      <c r="H622" s="76">
        <f t="shared" si="19"/>
        <v>1</v>
      </c>
    </row>
    <row r="623" spans="1:8">
      <c r="A623" s="222">
        <f t="shared" si="18"/>
        <v>7</v>
      </c>
      <c r="B623" s="223">
        <v>2080901</v>
      </c>
      <c r="C623" s="138" t="s">
        <v>995</v>
      </c>
      <c r="D623" s="227">
        <f>_xlfn.XLOOKUP(B623,表3!B:B,表3!D:D,0)</f>
        <v>200</v>
      </c>
      <c r="E623" s="139">
        <v>200</v>
      </c>
      <c r="F623" s="139">
        <v>162</v>
      </c>
      <c r="G623" s="231"/>
      <c r="H623" s="76">
        <f t="shared" si="19"/>
        <v>1</v>
      </c>
    </row>
    <row r="624" hidden="1" spans="1:8">
      <c r="A624" s="222">
        <f t="shared" si="18"/>
        <v>7</v>
      </c>
      <c r="B624" s="223">
        <v>2080902</v>
      </c>
      <c r="C624" s="138" t="s">
        <v>996</v>
      </c>
      <c r="D624" s="227">
        <f>_xlfn.XLOOKUP(B624,表3!B:B,表3!D:D,0)</f>
        <v>0</v>
      </c>
      <c r="E624" s="139">
        <v>0</v>
      </c>
      <c r="F624" s="139">
        <v>0</v>
      </c>
      <c r="G624" s="231"/>
      <c r="H624" s="76">
        <f t="shared" si="19"/>
        <v>0</v>
      </c>
    </row>
    <row r="625" spans="1:8">
      <c r="A625" s="222">
        <f t="shared" si="18"/>
        <v>7</v>
      </c>
      <c r="B625" s="223">
        <v>2080903</v>
      </c>
      <c r="C625" s="138" t="s">
        <v>997</v>
      </c>
      <c r="D625" s="227">
        <f>_xlfn.XLOOKUP(B625,表3!B:B,表3!D:D,0)</f>
        <v>0</v>
      </c>
      <c r="E625" s="139">
        <v>0</v>
      </c>
      <c r="F625" s="139">
        <v>16</v>
      </c>
      <c r="G625" s="231"/>
      <c r="H625" s="76">
        <f t="shared" si="19"/>
        <v>1</v>
      </c>
    </row>
    <row r="626" spans="1:8">
      <c r="A626" s="222">
        <f t="shared" si="18"/>
        <v>7</v>
      </c>
      <c r="B626" s="223">
        <v>2080904</v>
      </c>
      <c r="C626" s="138" t="s">
        <v>998</v>
      </c>
      <c r="D626" s="227">
        <f>_xlfn.XLOOKUP(B626,表3!B:B,表3!D:D,0)</f>
        <v>0</v>
      </c>
      <c r="E626" s="139">
        <v>0</v>
      </c>
      <c r="F626" s="139">
        <v>20</v>
      </c>
      <c r="G626" s="231"/>
      <c r="H626" s="76">
        <f t="shared" si="19"/>
        <v>1</v>
      </c>
    </row>
    <row r="627" spans="1:8">
      <c r="A627" s="222">
        <f t="shared" si="18"/>
        <v>7</v>
      </c>
      <c r="B627" s="223">
        <v>2080905</v>
      </c>
      <c r="C627" s="138" t="s">
        <v>999</v>
      </c>
      <c r="D627" s="227">
        <f>_xlfn.XLOOKUP(B627,表3!B:B,表3!D:D,0)</f>
        <v>0</v>
      </c>
      <c r="E627" s="139">
        <v>0</v>
      </c>
      <c r="F627" s="139">
        <v>271</v>
      </c>
      <c r="G627" s="231"/>
      <c r="H627" s="76">
        <f t="shared" si="19"/>
        <v>1</v>
      </c>
    </row>
    <row r="628" spans="1:8">
      <c r="A628" s="222">
        <f t="shared" si="18"/>
        <v>7</v>
      </c>
      <c r="B628" s="223">
        <v>2080999</v>
      </c>
      <c r="C628" s="138" t="s">
        <v>1000</v>
      </c>
      <c r="D628" s="227">
        <f>_xlfn.XLOOKUP(B628,表3!B:B,表3!D:D,0)</f>
        <v>0</v>
      </c>
      <c r="E628" s="139">
        <v>0</v>
      </c>
      <c r="F628" s="139">
        <v>173</v>
      </c>
      <c r="G628" s="231"/>
      <c r="H628" s="76">
        <f t="shared" si="19"/>
        <v>1</v>
      </c>
    </row>
    <row r="629" spans="1:8">
      <c r="A629" s="222">
        <f t="shared" si="18"/>
        <v>5</v>
      </c>
      <c r="B629" s="223">
        <v>20810</v>
      </c>
      <c r="C629" s="140" t="s">
        <v>1001</v>
      </c>
      <c r="D629" s="227">
        <f>_xlfn.XLOOKUP(B629,表3!B:B,表3!D:D,0)</f>
        <v>1473.2</v>
      </c>
      <c r="E629" s="139">
        <f>SUM(E630:E636)</f>
        <v>1473.2</v>
      </c>
      <c r="F629" s="139">
        <f>SUM(F630:F636)</f>
        <v>1280</v>
      </c>
      <c r="G629" s="231"/>
      <c r="H629" s="76">
        <f t="shared" si="19"/>
        <v>1</v>
      </c>
    </row>
    <row r="630" spans="1:8">
      <c r="A630" s="222">
        <f t="shared" si="18"/>
        <v>7</v>
      </c>
      <c r="B630" s="223">
        <v>2081001</v>
      </c>
      <c r="C630" s="138" t="s">
        <v>1002</v>
      </c>
      <c r="D630" s="227">
        <f>_xlfn.XLOOKUP(B630,表3!B:B,表3!D:D,0)</f>
        <v>904</v>
      </c>
      <c r="E630" s="139">
        <v>904</v>
      </c>
      <c r="F630" s="139">
        <v>887</v>
      </c>
      <c r="G630" s="231"/>
      <c r="H630" s="76">
        <f t="shared" si="19"/>
        <v>1</v>
      </c>
    </row>
    <row r="631" spans="1:8">
      <c r="A631" s="222">
        <f t="shared" si="18"/>
        <v>7</v>
      </c>
      <c r="B631" s="223">
        <v>2081002</v>
      </c>
      <c r="C631" s="138" t="s">
        <v>1003</v>
      </c>
      <c r="D631" s="227">
        <f>_xlfn.XLOOKUP(B631,表3!B:B,表3!D:D,0)</f>
        <v>389.2</v>
      </c>
      <c r="E631" s="139">
        <v>389.2</v>
      </c>
      <c r="F631" s="139">
        <v>361</v>
      </c>
      <c r="G631" s="231"/>
      <c r="H631" s="76">
        <f t="shared" si="19"/>
        <v>1</v>
      </c>
    </row>
    <row r="632" hidden="1" spans="1:8">
      <c r="A632" s="222">
        <f t="shared" si="18"/>
        <v>7</v>
      </c>
      <c r="B632" s="223">
        <v>2081003</v>
      </c>
      <c r="C632" s="138" t="s">
        <v>1004</v>
      </c>
      <c r="D632" s="227">
        <f>_xlfn.XLOOKUP(B632,表3!B:B,表3!D:D,0)</f>
        <v>0</v>
      </c>
      <c r="E632" s="139">
        <v>0</v>
      </c>
      <c r="F632" s="139">
        <v>0</v>
      </c>
      <c r="G632" s="231"/>
      <c r="H632" s="76">
        <f t="shared" si="19"/>
        <v>0</v>
      </c>
    </row>
    <row r="633" spans="1:8">
      <c r="A633" s="222">
        <f t="shared" si="18"/>
        <v>7</v>
      </c>
      <c r="B633" s="223">
        <v>2081004</v>
      </c>
      <c r="C633" s="138" t="s">
        <v>1005</v>
      </c>
      <c r="D633" s="227">
        <f>_xlfn.XLOOKUP(B633,表3!B:B,表3!D:D,0)</f>
        <v>60</v>
      </c>
      <c r="E633" s="139">
        <v>60</v>
      </c>
      <c r="F633" s="139">
        <v>32</v>
      </c>
      <c r="G633" s="231"/>
      <c r="H633" s="76">
        <f t="shared" si="19"/>
        <v>1</v>
      </c>
    </row>
    <row r="634" hidden="1" spans="1:8">
      <c r="A634" s="222">
        <f t="shared" si="18"/>
        <v>7</v>
      </c>
      <c r="B634" s="223">
        <v>2081005</v>
      </c>
      <c r="C634" s="138" t="s">
        <v>1006</v>
      </c>
      <c r="D634" s="227">
        <f>_xlfn.XLOOKUP(B634,表3!B:B,表3!D:D,0)</f>
        <v>0</v>
      </c>
      <c r="E634" s="139">
        <v>0</v>
      </c>
      <c r="F634" s="139">
        <v>0</v>
      </c>
      <c r="G634" s="231"/>
      <c r="H634" s="76">
        <f t="shared" si="19"/>
        <v>0</v>
      </c>
    </row>
    <row r="635" spans="1:8">
      <c r="A635" s="222">
        <f t="shared" si="18"/>
        <v>7</v>
      </c>
      <c r="B635" s="223">
        <v>2081006</v>
      </c>
      <c r="C635" s="138" t="s">
        <v>1007</v>
      </c>
      <c r="D635" s="227">
        <f>_xlfn.XLOOKUP(B635,表3!B:B,表3!D:D,0)</f>
        <v>120</v>
      </c>
      <c r="E635" s="139">
        <v>120</v>
      </c>
      <c r="F635" s="139">
        <v>0</v>
      </c>
      <c r="G635" s="231"/>
      <c r="H635" s="76">
        <f t="shared" si="19"/>
        <v>1</v>
      </c>
    </row>
    <row r="636" hidden="1" spans="1:8">
      <c r="A636" s="222">
        <f t="shared" si="18"/>
        <v>7</v>
      </c>
      <c r="B636" s="223">
        <v>2081099</v>
      </c>
      <c r="C636" s="138" t="s">
        <v>1008</v>
      </c>
      <c r="D636" s="227">
        <f>_xlfn.XLOOKUP(B636,表3!B:B,表3!D:D,0)</f>
        <v>0</v>
      </c>
      <c r="E636" s="139">
        <v>0</v>
      </c>
      <c r="F636" s="139">
        <v>0</v>
      </c>
      <c r="G636" s="231"/>
      <c r="H636" s="76">
        <f t="shared" si="19"/>
        <v>0</v>
      </c>
    </row>
    <row r="637" spans="1:8">
      <c r="A637" s="222">
        <f t="shared" si="18"/>
        <v>5</v>
      </c>
      <c r="B637" s="223">
        <v>20811</v>
      </c>
      <c r="C637" s="140" t="s">
        <v>1009</v>
      </c>
      <c r="D637" s="227">
        <f>_xlfn.XLOOKUP(B637,表3!B:B,表3!D:D,0)</f>
        <v>2841.75</v>
      </c>
      <c r="E637" s="139">
        <f>SUM(E638:E645)</f>
        <v>2841.75</v>
      </c>
      <c r="F637" s="139">
        <f>SUM(F638:F645)</f>
        <v>5448</v>
      </c>
      <c r="G637" s="231"/>
      <c r="H637" s="76">
        <f t="shared" si="19"/>
        <v>1</v>
      </c>
    </row>
    <row r="638" spans="1:8">
      <c r="A638" s="222">
        <f t="shared" si="18"/>
        <v>7</v>
      </c>
      <c r="B638" s="223">
        <v>2081101</v>
      </c>
      <c r="C638" s="138" t="s">
        <v>579</v>
      </c>
      <c r="D638" s="227">
        <f>_xlfn.XLOOKUP(B638,表3!B:B,表3!D:D,0)</f>
        <v>304.75</v>
      </c>
      <c r="E638" s="139">
        <v>304.75</v>
      </c>
      <c r="F638" s="139">
        <v>224</v>
      </c>
      <c r="G638" s="231"/>
      <c r="H638" s="76">
        <f t="shared" si="19"/>
        <v>1</v>
      </c>
    </row>
    <row r="639" spans="1:8">
      <c r="A639" s="222">
        <f t="shared" si="18"/>
        <v>7</v>
      </c>
      <c r="B639" s="223">
        <v>2081102</v>
      </c>
      <c r="C639" s="138" t="s">
        <v>339</v>
      </c>
      <c r="D639" s="227">
        <f>_xlfn.XLOOKUP(B639,表3!B:B,表3!D:D,0)</f>
        <v>26</v>
      </c>
      <c r="E639" s="139">
        <v>26</v>
      </c>
      <c r="F639" s="139">
        <v>29</v>
      </c>
      <c r="G639" s="231"/>
      <c r="H639" s="76">
        <f t="shared" si="19"/>
        <v>1</v>
      </c>
    </row>
    <row r="640" hidden="1" spans="1:8">
      <c r="A640" s="222">
        <f t="shared" si="18"/>
        <v>7</v>
      </c>
      <c r="B640" s="223">
        <v>2081103</v>
      </c>
      <c r="C640" s="138" t="s">
        <v>580</v>
      </c>
      <c r="D640" s="227">
        <f>_xlfn.XLOOKUP(B640,表3!B:B,表3!D:D,0)</f>
        <v>0</v>
      </c>
      <c r="E640" s="139">
        <v>0</v>
      </c>
      <c r="F640" s="139">
        <v>0</v>
      </c>
      <c r="G640" s="231"/>
      <c r="H640" s="76">
        <f t="shared" si="19"/>
        <v>0</v>
      </c>
    </row>
    <row r="641" spans="1:8">
      <c r="A641" s="222">
        <f t="shared" si="18"/>
        <v>7</v>
      </c>
      <c r="B641" s="223">
        <v>2081104</v>
      </c>
      <c r="C641" s="138" t="s">
        <v>1010</v>
      </c>
      <c r="D641" s="227">
        <f>_xlfn.XLOOKUP(B641,表3!B:B,表3!D:D,0)</f>
        <v>60</v>
      </c>
      <c r="E641" s="139">
        <v>60</v>
      </c>
      <c r="F641" s="139">
        <v>165</v>
      </c>
      <c r="G641" s="231"/>
      <c r="H641" s="76">
        <f t="shared" si="19"/>
        <v>1</v>
      </c>
    </row>
    <row r="642" spans="1:8">
      <c r="A642" s="222">
        <f t="shared" si="18"/>
        <v>7</v>
      </c>
      <c r="B642" s="223">
        <v>2081105</v>
      </c>
      <c r="C642" s="138" t="s">
        <v>1011</v>
      </c>
      <c r="D642" s="227">
        <f>_xlfn.XLOOKUP(B642,表3!B:B,表3!D:D,0)</f>
        <v>440</v>
      </c>
      <c r="E642" s="139">
        <v>440</v>
      </c>
      <c r="F642" s="139">
        <v>136</v>
      </c>
      <c r="G642" s="231"/>
      <c r="H642" s="76">
        <f t="shared" si="19"/>
        <v>1</v>
      </c>
    </row>
    <row r="643" spans="1:8">
      <c r="A643" s="222">
        <f t="shared" si="18"/>
        <v>7</v>
      </c>
      <c r="B643" s="223">
        <v>2081106</v>
      </c>
      <c r="C643" s="138" t="s">
        <v>1012</v>
      </c>
      <c r="D643" s="227">
        <f>_xlfn.XLOOKUP(B643,表3!B:B,表3!D:D,0)</f>
        <v>0</v>
      </c>
      <c r="E643" s="139">
        <v>0</v>
      </c>
      <c r="F643" s="139">
        <v>1</v>
      </c>
      <c r="G643" s="231"/>
      <c r="H643" s="76">
        <f t="shared" si="19"/>
        <v>1</v>
      </c>
    </row>
    <row r="644" spans="1:8">
      <c r="A644" s="222">
        <f t="shared" ref="A644:A707" si="20">LEN(B644)</f>
        <v>7</v>
      </c>
      <c r="B644" s="223">
        <v>2081107</v>
      </c>
      <c r="C644" s="138" t="s">
        <v>1013</v>
      </c>
      <c r="D644" s="227">
        <f>_xlfn.XLOOKUP(B644,表3!B:B,表3!D:D,0)</f>
        <v>2011</v>
      </c>
      <c r="E644" s="139">
        <v>2011</v>
      </c>
      <c r="F644" s="139">
        <v>2174</v>
      </c>
      <c r="G644" s="231"/>
      <c r="H644" s="76">
        <f t="shared" si="19"/>
        <v>1</v>
      </c>
    </row>
    <row r="645" spans="1:8">
      <c r="A645" s="222">
        <f t="shared" si="20"/>
        <v>7</v>
      </c>
      <c r="B645" s="223">
        <v>2081199</v>
      </c>
      <c r="C645" s="138" t="s">
        <v>1014</v>
      </c>
      <c r="D645" s="227">
        <f>_xlfn.XLOOKUP(B645,表3!B:B,表3!D:D,0)</f>
        <v>0</v>
      </c>
      <c r="E645" s="139">
        <v>0</v>
      </c>
      <c r="F645" s="139">
        <v>2719</v>
      </c>
      <c r="G645" s="231"/>
      <c r="H645" s="76">
        <f t="shared" ref="H645:H708" si="21">IF(AND(D645=0,E645=0,F645=0),0,1)</f>
        <v>1</v>
      </c>
    </row>
    <row r="646" spans="1:8">
      <c r="A646" s="222">
        <f t="shared" si="20"/>
        <v>5</v>
      </c>
      <c r="B646" s="223">
        <v>20816</v>
      </c>
      <c r="C646" s="140" t="s">
        <v>1015</v>
      </c>
      <c r="D646" s="227">
        <f>_xlfn.XLOOKUP(B646,表3!B:B,表3!D:D,0)</f>
        <v>78.51</v>
      </c>
      <c r="E646" s="139">
        <f>SUM(E647:E651)</f>
        <v>78.51</v>
      </c>
      <c r="F646" s="139">
        <f>SUM(F647:F651)</f>
        <v>89</v>
      </c>
      <c r="G646" s="231"/>
      <c r="H646" s="76">
        <f t="shared" si="21"/>
        <v>1</v>
      </c>
    </row>
    <row r="647" spans="1:8">
      <c r="A647" s="222">
        <f t="shared" si="20"/>
        <v>7</v>
      </c>
      <c r="B647" s="223">
        <v>2081601</v>
      </c>
      <c r="C647" s="138" t="s">
        <v>579</v>
      </c>
      <c r="D647" s="227">
        <f>_xlfn.XLOOKUP(B647,表3!B:B,表3!D:D,0)</f>
        <v>58.51</v>
      </c>
      <c r="E647" s="139">
        <v>58.51</v>
      </c>
      <c r="F647" s="139">
        <v>51</v>
      </c>
      <c r="G647" s="231"/>
      <c r="H647" s="76">
        <f t="shared" si="21"/>
        <v>1</v>
      </c>
    </row>
    <row r="648" spans="1:8">
      <c r="A648" s="222">
        <f t="shared" si="20"/>
        <v>7</v>
      </c>
      <c r="B648" s="223">
        <v>2081602</v>
      </c>
      <c r="C648" s="138" t="s">
        <v>339</v>
      </c>
      <c r="D648" s="227">
        <f>_xlfn.XLOOKUP(B648,表3!B:B,表3!D:D,0)</f>
        <v>20</v>
      </c>
      <c r="E648" s="139">
        <v>20</v>
      </c>
      <c r="F648" s="139">
        <v>24</v>
      </c>
      <c r="G648" s="231"/>
      <c r="H648" s="76">
        <f t="shared" si="21"/>
        <v>1</v>
      </c>
    </row>
    <row r="649" hidden="1" spans="1:8">
      <c r="A649" s="222">
        <f t="shared" si="20"/>
        <v>7</v>
      </c>
      <c r="B649" s="223">
        <v>2081603</v>
      </c>
      <c r="C649" s="138" t="s">
        <v>580</v>
      </c>
      <c r="D649" s="227">
        <f>_xlfn.XLOOKUP(B649,表3!B:B,表3!D:D,0)</f>
        <v>0</v>
      </c>
      <c r="E649" s="139">
        <v>0</v>
      </c>
      <c r="F649" s="139">
        <v>0</v>
      </c>
      <c r="G649" s="231"/>
      <c r="H649" s="76">
        <f t="shared" si="21"/>
        <v>0</v>
      </c>
    </row>
    <row r="650" hidden="1" spans="1:8">
      <c r="A650" s="222">
        <f t="shared" si="20"/>
        <v>7</v>
      </c>
      <c r="B650" s="223">
        <v>2081650</v>
      </c>
      <c r="C650" s="138" t="s">
        <v>587</v>
      </c>
      <c r="D650" s="227">
        <f>_xlfn.XLOOKUP(B650,表3!B:B,表3!D:D,0)</f>
        <v>0</v>
      </c>
      <c r="E650" s="139">
        <v>0</v>
      </c>
      <c r="F650" s="139">
        <v>0</v>
      </c>
      <c r="G650" s="231"/>
      <c r="H650" s="76">
        <f t="shared" si="21"/>
        <v>0</v>
      </c>
    </row>
    <row r="651" spans="1:8">
      <c r="A651" s="222">
        <f t="shared" si="20"/>
        <v>7</v>
      </c>
      <c r="B651" s="223">
        <v>2081699</v>
      </c>
      <c r="C651" s="138" t="s">
        <v>1016</v>
      </c>
      <c r="D651" s="227">
        <f>_xlfn.XLOOKUP(B651,表3!B:B,表3!D:D,0)</f>
        <v>0</v>
      </c>
      <c r="E651" s="139">
        <v>0</v>
      </c>
      <c r="F651" s="139">
        <v>14</v>
      </c>
      <c r="G651" s="231"/>
      <c r="H651" s="76">
        <f t="shared" si="21"/>
        <v>1</v>
      </c>
    </row>
    <row r="652" spans="1:8">
      <c r="A652" s="222">
        <f t="shared" si="20"/>
        <v>5</v>
      </c>
      <c r="B652" s="223">
        <v>20819</v>
      </c>
      <c r="C652" s="140" t="s">
        <v>1017</v>
      </c>
      <c r="D652" s="227">
        <f>_xlfn.XLOOKUP(B652,表3!B:B,表3!D:D,0)</f>
        <v>9554</v>
      </c>
      <c r="E652" s="139">
        <f>SUM(E653:E654)</f>
        <v>9554</v>
      </c>
      <c r="F652" s="139">
        <f>SUM(F653:F654)</f>
        <v>10265</v>
      </c>
      <c r="G652" s="231"/>
      <c r="H652" s="76">
        <f t="shared" si="21"/>
        <v>1</v>
      </c>
    </row>
    <row r="653" spans="1:8">
      <c r="A653" s="222">
        <f t="shared" si="20"/>
        <v>7</v>
      </c>
      <c r="B653" s="223">
        <v>2081901</v>
      </c>
      <c r="C653" s="138" t="s">
        <v>1018</v>
      </c>
      <c r="D653" s="227">
        <f>_xlfn.XLOOKUP(B653,表3!B:B,表3!D:D,0)</f>
        <v>2928</v>
      </c>
      <c r="E653" s="139">
        <v>2928</v>
      </c>
      <c r="F653" s="139">
        <v>2713</v>
      </c>
      <c r="G653" s="231"/>
      <c r="H653" s="76">
        <f t="shared" si="21"/>
        <v>1</v>
      </c>
    </row>
    <row r="654" spans="1:8">
      <c r="A654" s="222">
        <f t="shared" si="20"/>
        <v>7</v>
      </c>
      <c r="B654" s="223">
        <v>2081902</v>
      </c>
      <c r="C654" s="138" t="s">
        <v>1019</v>
      </c>
      <c r="D654" s="227">
        <f>_xlfn.XLOOKUP(B654,表3!B:B,表3!D:D,0)</f>
        <v>6626</v>
      </c>
      <c r="E654" s="139">
        <v>6626</v>
      </c>
      <c r="F654" s="139">
        <v>7552</v>
      </c>
      <c r="G654" s="231"/>
      <c r="H654" s="76">
        <f t="shared" si="21"/>
        <v>1</v>
      </c>
    </row>
    <row r="655" spans="1:8">
      <c r="A655" s="222">
        <f t="shared" si="20"/>
        <v>5</v>
      </c>
      <c r="B655" s="223">
        <v>20820</v>
      </c>
      <c r="C655" s="140" t="s">
        <v>1020</v>
      </c>
      <c r="D655" s="227">
        <f>_xlfn.XLOOKUP(B655,表3!B:B,表3!D:D,0)</f>
        <v>1542</v>
      </c>
      <c r="E655" s="139">
        <f>SUM(E656:E657)</f>
        <v>1542</v>
      </c>
      <c r="F655" s="139">
        <f>SUM(F656:F657)</f>
        <v>1461</v>
      </c>
      <c r="G655" s="231"/>
      <c r="H655" s="76">
        <f t="shared" si="21"/>
        <v>1</v>
      </c>
    </row>
    <row r="656" spans="1:8">
      <c r="A656" s="222">
        <f t="shared" si="20"/>
        <v>7</v>
      </c>
      <c r="B656" s="223">
        <v>2082001</v>
      </c>
      <c r="C656" s="138" t="s">
        <v>1021</v>
      </c>
      <c r="D656" s="227">
        <f>_xlfn.XLOOKUP(B656,表3!B:B,表3!D:D,0)</f>
        <v>1142</v>
      </c>
      <c r="E656" s="139">
        <v>1142</v>
      </c>
      <c r="F656" s="139">
        <v>1100</v>
      </c>
      <c r="G656" s="231"/>
      <c r="H656" s="76">
        <f t="shared" si="21"/>
        <v>1</v>
      </c>
    </row>
    <row r="657" spans="1:8">
      <c r="A657" s="222">
        <f t="shared" si="20"/>
        <v>7</v>
      </c>
      <c r="B657" s="223">
        <v>2082002</v>
      </c>
      <c r="C657" s="138" t="s">
        <v>1022</v>
      </c>
      <c r="D657" s="227">
        <f>_xlfn.XLOOKUP(B657,表3!B:B,表3!D:D,0)</f>
        <v>400</v>
      </c>
      <c r="E657" s="139">
        <v>400</v>
      </c>
      <c r="F657" s="139">
        <v>361</v>
      </c>
      <c r="G657" s="231"/>
      <c r="H657" s="76">
        <f t="shared" si="21"/>
        <v>1</v>
      </c>
    </row>
    <row r="658" spans="1:8">
      <c r="A658" s="222">
        <f t="shared" si="20"/>
        <v>5</v>
      </c>
      <c r="B658" s="223">
        <v>20821</v>
      </c>
      <c r="C658" s="140" t="s">
        <v>1023</v>
      </c>
      <c r="D658" s="227">
        <f>_xlfn.XLOOKUP(B658,表3!B:B,表3!D:D,0)</f>
        <v>7983</v>
      </c>
      <c r="E658" s="139">
        <f>SUM(E659:E660)</f>
        <v>7983</v>
      </c>
      <c r="F658" s="139">
        <f>SUM(F659:F660)</f>
        <v>7543</v>
      </c>
      <c r="G658" s="231"/>
      <c r="H658" s="76">
        <f t="shared" si="21"/>
        <v>1</v>
      </c>
    </row>
    <row r="659" spans="1:8">
      <c r="A659" s="222">
        <f t="shared" si="20"/>
        <v>7</v>
      </c>
      <c r="B659" s="223">
        <v>2082101</v>
      </c>
      <c r="C659" s="138" t="s">
        <v>1024</v>
      </c>
      <c r="D659" s="227">
        <f>_xlfn.XLOOKUP(B659,表3!B:B,表3!D:D,0)</f>
        <v>3646</v>
      </c>
      <c r="E659" s="139">
        <v>3646</v>
      </c>
      <c r="F659" s="139">
        <v>0</v>
      </c>
      <c r="G659" s="231"/>
      <c r="H659" s="76">
        <f t="shared" si="21"/>
        <v>1</v>
      </c>
    </row>
    <row r="660" spans="1:8">
      <c r="A660" s="222">
        <f t="shared" si="20"/>
        <v>7</v>
      </c>
      <c r="B660" s="223">
        <v>2082102</v>
      </c>
      <c r="C660" s="138" t="s">
        <v>1025</v>
      </c>
      <c r="D660" s="227">
        <f>_xlfn.XLOOKUP(B660,表3!B:B,表3!D:D,0)</f>
        <v>4337</v>
      </c>
      <c r="E660" s="139">
        <v>4337</v>
      </c>
      <c r="F660" s="139">
        <v>7543</v>
      </c>
      <c r="G660" s="231"/>
      <c r="H660" s="76">
        <f t="shared" si="21"/>
        <v>1</v>
      </c>
    </row>
    <row r="661" hidden="1" spans="1:8">
      <c r="A661" s="222">
        <f t="shared" si="20"/>
        <v>5</v>
      </c>
      <c r="B661" s="223">
        <v>20824</v>
      </c>
      <c r="C661" s="140" t="s">
        <v>1026</v>
      </c>
      <c r="D661" s="227">
        <f>_xlfn.XLOOKUP(B661,表3!B:B,表3!D:D,0)</f>
        <v>0</v>
      </c>
      <c r="E661" s="139">
        <f>SUM(E662:E663)</f>
        <v>0</v>
      </c>
      <c r="F661" s="139">
        <f>SUM(F662:F663)</f>
        <v>0</v>
      </c>
      <c r="G661" s="231"/>
      <c r="H661" s="76">
        <f t="shared" si="21"/>
        <v>0</v>
      </c>
    </row>
    <row r="662" hidden="1" spans="1:8">
      <c r="A662" s="222">
        <f t="shared" si="20"/>
        <v>7</v>
      </c>
      <c r="B662" s="223">
        <v>2082401</v>
      </c>
      <c r="C662" s="138" t="s">
        <v>1027</v>
      </c>
      <c r="D662" s="227">
        <f>_xlfn.XLOOKUP(B662,表3!B:B,表3!D:D,0)</f>
        <v>0</v>
      </c>
      <c r="E662" s="139">
        <v>0</v>
      </c>
      <c r="F662" s="139">
        <v>0</v>
      </c>
      <c r="G662" s="231"/>
      <c r="H662" s="76">
        <f t="shared" si="21"/>
        <v>0</v>
      </c>
    </row>
    <row r="663" hidden="1" spans="1:8">
      <c r="A663" s="222">
        <f t="shared" si="20"/>
        <v>7</v>
      </c>
      <c r="B663" s="223">
        <v>2082402</v>
      </c>
      <c r="C663" s="138" t="s">
        <v>1028</v>
      </c>
      <c r="D663" s="227">
        <f>_xlfn.XLOOKUP(B663,表3!B:B,表3!D:D,0)</f>
        <v>0</v>
      </c>
      <c r="E663" s="139">
        <v>0</v>
      </c>
      <c r="F663" s="139">
        <v>0</v>
      </c>
      <c r="G663" s="231"/>
      <c r="H663" s="76">
        <f t="shared" si="21"/>
        <v>0</v>
      </c>
    </row>
    <row r="664" spans="1:8">
      <c r="A664" s="222">
        <f t="shared" si="20"/>
        <v>5</v>
      </c>
      <c r="B664" s="223">
        <v>20825</v>
      </c>
      <c r="C664" s="140" t="s">
        <v>1029</v>
      </c>
      <c r="D664" s="227">
        <f>_xlfn.XLOOKUP(B664,表3!B:B,表3!D:D,0)</f>
        <v>0</v>
      </c>
      <c r="E664" s="139">
        <f>SUM(E665:E666)</f>
        <v>0</v>
      </c>
      <c r="F664" s="139">
        <f>SUM(F665:F666)</f>
        <v>1298</v>
      </c>
      <c r="G664" s="231"/>
      <c r="H664" s="76">
        <f t="shared" si="21"/>
        <v>1</v>
      </c>
    </row>
    <row r="665" hidden="1" spans="1:8">
      <c r="A665" s="222">
        <f t="shared" si="20"/>
        <v>7</v>
      </c>
      <c r="B665" s="223">
        <v>2082501</v>
      </c>
      <c r="C665" s="138" t="s">
        <v>1030</v>
      </c>
      <c r="D665" s="227">
        <f>_xlfn.XLOOKUP(B665,表3!B:B,表3!D:D,0)</f>
        <v>0</v>
      </c>
      <c r="E665" s="139">
        <v>0</v>
      </c>
      <c r="F665" s="139">
        <v>0</v>
      </c>
      <c r="G665" s="231"/>
      <c r="H665" s="76">
        <f t="shared" si="21"/>
        <v>0</v>
      </c>
    </row>
    <row r="666" spans="1:8">
      <c r="A666" s="222">
        <f t="shared" si="20"/>
        <v>7</v>
      </c>
      <c r="B666" s="223">
        <v>2082502</v>
      </c>
      <c r="C666" s="138" t="s">
        <v>1031</v>
      </c>
      <c r="D666" s="227">
        <f>_xlfn.XLOOKUP(B666,表3!B:B,表3!D:D,0)</f>
        <v>0</v>
      </c>
      <c r="E666" s="139">
        <v>0</v>
      </c>
      <c r="F666" s="139">
        <v>1298</v>
      </c>
      <c r="G666" s="231"/>
      <c r="H666" s="76">
        <f t="shared" si="21"/>
        <v>1</v>
      </c>
    </row>
    <row r="667" spans="1:8">
      <c r="A667" s="222">
        <f t="shared" si="20"/>
        <v>5</v>
      </c>
      <c r="B667" s="223">
        <v>20826</v>
      </c>
      <c r="C667" s="140" t="s">
        <v>1032</v>
      </c>
      <c r="D667" s="227">
        <f>_xlfn.XLOOKUP(B667,表3!B:B,表3!D:D,0)</f>
        <v>24278</v>
      </c>
      <c r="E667" s="139">
        <f>SUM(E668:E670)</f>
        <v>24278</v>
      </c>
      <c r="F667" s="139">
        <f>SUM(F668:F670)</f>
        <v>28379</v>
      </c>
      <c r="G667" s="231"/>
      <c r="H667" s="76">
        <f t="shared" si="21"/>
        <v>1</v>
      </c>
    </row>
    <row r="668" hidden="1" spans="1:8">
      <c r="A668" s="222">
        <f t="shared" si="20"/>
        <v>7</v>
      </c>
      <c r="B668" s="223">
        <v>2082601</v>
      </c>
      <c r="C668" s="138" t="s">
        <v>1033</v>
      </c>
      <c r="D668" s="227">
        <f>_xlfn.XLOOKUP(B668,表3!B:B,表3!D:D,0)</f>
        <v>0</v>
      </c>
      <c r="E668" s="139">
        <v>0</v>
      </c>
      <c r="F668" s="139">
        <v>0</v>
      </c>
      <c r="G668" s="231"/>
      <c r="H668" s="76">
        <f t="shared" si="21"/>
        <v>0</v>
      </c>
    </row>
    <row r="669" spans="1:8">
      <c r="A669" s="222">
        <f t="shared" si="20"/>
        <v>7</v>
      </c>
      <c r="B669" s="223">
        <v>2082602</v>
      </c>
      <c r="C669" s="138" t="s">
        <v>1034</v>
      </c>
      <c r="D669" s="227">
        <f>_xlfn.XLOOKUP(B669,表3!B:B,表3!D:D,0)</f>
        <v>24278</v>
      </c>
      <c r="E669" s="139">
        <v>24278</v>
      </c>
      <c r="F669" s="139">
        <v>28379</v>
      </c>
      <c r="G669" s="231"/>
      <c r="H669" s="76">
        <f t="shared" si="21"/>
        <v>1</v>
      </c>
    </row>
    <row r="670" hidden="1" spans="1:8">
      <c r="A670" s="222">
        <f t="shared" si="20"/>
        <v>7</v>
      </c>
      <c r="B670" s="223">
        <v>2082699</v>
      </c>
      <c r="C670" s="138" t="s">
        <v>1035</v>
      </c>
      <c r="D670" s="227">
        <f>_xlfn.XLOOKUP(B670,表3!B:B,表3!D:D,0)</f>
        <v>0</v>
      </c>
      <c r="E670" s="139">
        <v>0</v>
      </c>
      <c r="F670" s="139">
        <v>0</v>
      </c>
      <c r="G670" s="231"/>
      <c r="H670" s="76">
        <f t="shared" si="21"/>
        <v>0</v>
      </c>
    </row>
    <row r="671" hidden="1" spans="1:8">
      <c r="A671" s="222">
        <f t="shared" si="20"/>
        <v>5</v>
      </c>
      <c r="B671" s="223">
        <v>20827</v>
      </c>
      <c r="C671" s="140" t="s">
        <v>1036</v>
      </c>
      <c r="D671" s="227">
        <f>_xlfn.XLOOKUP(B671,表3!B:B,表3!D:D,0)</f>
        <v>0</v>
      </c>
      <c r="E671" s="139">
        <f>SUM(E672:E674)</f>
        <v>0</v>
      </c>
      <c r="F671" s="139">
        <f>SUM(F672:F674)</f>
        <v>0</v>
      </c>
      <c r="G671" s="231"/>
      <c r="H671" s="76">
        <f t="shared" si="21"/>
        <v>0</v>
      </c>
    </row>
    <row r="672" hidden="1" spans="1:8">
      <c r="A672" s="222">
        <f t="shared" si="20"/>
        <v>7</v>
      </c>
      <c r="B672" s="223">
        <v>2082701</v>
      </c>
      <c r="C672" s="138" t="s">
        <v>1037</v>
      </c>
      <c r="D672" s="227">
        <f>_xlfn.XLOOKUP(B672,表3!B:B,表3!D:D,0)</f>
        <v>0</v>
      </c>
      <c r="E672" s="139">
        <v>0</v>
      </c>
      <c r="F672" s="139">
        <v>0</v>
      </c>
      <c r="G672" s="231"/>
      <c r="H672" s="76">
        <f t="shared" si="21"/>
        <v>0</v>
      </c>
    </row>
    <row r="673" hidden="1" spans="1:8">
      <c r="A673" s="222">
        <f t="shared" si="20"/>
        <v>7</v>
      </c>
      <c r="B673" s="223">
        <v>2082702</v>
      </c>
      <c r="C673" s="138" t="s">
        <v>1038</v>
      </c>
      <c r="D673" s="227">
        <f>_xlfn.XLOOKUP(B673,表3!B:B,表3!D:D,0)</f>
        <v>0</v>
      </c>
      <c r="E673" s="139">
        <v>0</v>
      </c>
      <c r="F673" s="139">
        <v>0</v>
      </c>
      <c r="G673" s="231"/>
      <c r="H673" s="76">
        <f t="shared" si="21"/>
        <v>0</v>
      </c>
    </row>
    <row r="674" hidden="1" spans="1:8">
      <c r="A674" s="222">
        <f t="shared" si="20"/>
        <v>7</v>
      </c>
      <c r="B674" s="223">
        <v>2082799</v>
      </c>
      <c r="C674" s="138" t="s">
        <v>1039</v>
      </c>
      <c r="D674" s="227">
        <f>_xlfn.XLOOKUP(B674,表3!B:B,表3!D:D,0)</f>
        <v>0</v>
      </c>
      <c r="E674" s="139">
        <v>0</v>
      </c>
      <c r="F674" s="139">
        <v>0</v>
      </c>
      <c r="G674" s="231"/>
      <c r="H674" s="76">
        <f t="shared" si="21"/>
        <v>0</v>
      </c>
    </row>
    <row r="675" spans="1:8">
      <c r="A675" s="222">
        <f t="shared" si="20"/>
        <v>5</v>
      </c>
      <c r="B675" s="223">
        <v>20828</v>
      </c>
      <c r="C675" s="140" t="s">
        <v>1040</v>
      </c>
      <c r="D675" s="227">
        <f>_xlfn.XLOOKUP(B675,表3!B:B,表3!D:D,0)</f>
        <v>626.68</v>
      </c>
      <c r="E675" s="139">
        <f>SUM(E676:E683)</f>
        <v>626.68</v>
      </c>
      <c r="F675" s="139">
        <f>SUM(F676:F683)</f>
        <v>1438</v>
      </c>
      <c r="G675" s="231"/>
      <c r="H675" s="76">
        <f t="shared" si="21"/>
        <v>1</v>
      </c>
    </row>
    <row r="676" spans="1:8">
      <c r="A676" s="222">
        <f t="shared" si="20"/>
        <v>7</v>
      </c>
      <c r="B676" s="223">
        <v>2082801</v>
      </c>
      <c r="C676" s="138" t="s">
        <v>579</v>
      </c>
      <c r="D676" s="227">
        <f>_xlfn.XLOOKUP(B676,表3!B:B,表3!D:D,0)</f>
        <v>626.68</v>
      </c>
      <c r="E676" s="139">
        <v>626.68</v>
      </c>
      <c r="F676" s="139">
        <v>527</v>
      </c>
      <c r="G676" s="231"/>
      <c r="H676" s="76">
        <f t="shared" si="21"/>
        <v>1</v>
      </c>
    </row>
    <row r="677" spans="1:8">
      <c r="A677" s="222">
        <f t="shared" si="20"/>
        <v>7</v>
      </c>
      <c r="B677" s="223">
        <v>2082802</v>
      </c>
      <c r="C677" s="138" t="s">
        <v>339</v>
      </c>
      <c r="D677" s="227">
        <f>_xlfn.XLOOKUP(B677,表3!B:B,表3!D:D,0)</f>
        <v>0</v>
      </c>
      <c r="E677" s="139">
        <v>0</v>
      </c>
      <c r="F677" s="139">
        <v>53</v>
      </c>
      <c r="G677" s="231"/>
      <c r="H677" s="76">
        <f t="shared" si="21"/>
        <v>1</v>
      </c>
    </row>
    <row r="678" hidden="1" spans="1:8">
      <c r="A678" s="222">
        <f t="shared" si="20"/>
        <v>7</v>
      </c>
      <c r="B678" s="223">
        <v>2082803</v>
      </c>
      <c r="C678" s="138" t="s">
        <v>580</v>
      </c>
      <c r="D678" s="227">
        <f>_xlfn.XLOOKUP(B678,表3!B:B,表3!D:D,0)</f>
        <v>0</v>
      </c>
      <c r="E678" s="139">
        <v>0</v>
      </c>
      <c r="F678" s="139">
        <v>0</v>
      </c>
      <c r="G678" s="231"/>
      <c r="H678" s="76">
        <f t="shared" si="21"/>
        <v>0</v>
      </c>
    </row>
    <row r="679" hidden="1" spans="1:8">
      <c r="A679" s="222">
        <f t="shared" si="20"/>
        <v>7</v>
      </c>
      <c r="B679" s="223">
        <v>2082804</v>
      </c>
      <c r="C679" s="138" t="s">
        <v>1041</v>
      </c>
      <c r="D679" s="227">
        <f>_xlfn.XLOOKUP(B679,表3!B:B,表3!D:D,0)</f>
        <v>0</v>
      </c>
      <c r="E679" s="139">
        <v>0</v>
      </c>
      <c r="F679" s="139">
        <v>0</v>
      </c>
      <c r="G679" s="231"/>
      <c r="H679" s="76">
        <f t="shared" si="21"/>
        <v>0</v>
      </c>
    </row>
    <row r="680" hidden="1" spans="1:8">
      <c r="A680" s="222">
        <f t="shared" si="20"/>
        <v>7</v>
      </c>
      <c r="B680" s="223">
        <v>2082805</v>
      </c>
      <c r="C680" s="138" t="s">
        <v>1042</v>
      </c>
      <c r="D680" s="227">
        <f>_xlfn.XLOOKUP(B680,表3!B:B,表3!D:D,0)</f>
        <v>0</v>
      </c>
      <c r="E680" s="139">
        <v>0</v>
      </c>
      <c r="F680" s="139">
        <v>0</v>
      </c>
      <c r="G680" s="231"/>
      <c r="H680" s="76">
        <f t="shared" si="21"/>
        <v>0</v>
      </c>
    </row>
    <row r="681" hidden="1" spans="1:8">
      <c r="A681" s="222">
        <f t="shared" si="20"/>
        <v>7</v>
      </c>
      <c r="B681" s="223">
        <v>2082806</v>
      </c>
      <c r="C681" s="138" t="s">
        <v>618</v>
      </c>
      <c r="D681" s="227">
        <f>_xlfn.XLOOKUP(B681,表3!B:B,表3!D:D,0)</f>
        <v>0</v>
      </c>
      <c r="E681" s="139">
        <v>0</v>
      </c>
      <c r="F681" s="139">
        <v>0</v>
      </c>
      <c r="G681" s="231"/>
      <c r="H681" s="76">
        <f t="shared" si="21"/>
        <v>0</v>
      </c>
    </row>
    <row r="682" hidden="1" spans="1:8">
      <c r="A682" s="222">
        <f t="shared" si="20"/>
        <v>7</v>
      </c>
      <c r="B682" s="223">
        <v>2082850</v>
      </c>
      <c r="C682" s="138" t="s">
        <v>587</v>
      </c>
      <c r="D682" s="227">
        <f>_xlfn.XLOOKUP(B682,表3!B:B,表3!D:D,0)</f>
        <v>0</v>
      </c>
      <c r="E682" s="139">
        <v>0</v>
      </c>
      <c r="F682" s="139">
        <v>0</v>
      </c>
      <c r="G682" s="231"/>
      <c r="H682" s="76">
        <f t="shared" si="21"/>
        <v>0</v>
      </c>
    </row>
    <row r="683" spans="1:8">
      <c r="A683" s="222">
        <f t="shared" si="20"/>
        <v>7</v>
      </c>
      <c r="B683" s="223">
        <v>2082899</v>
      </c>
      <c r="C683" s="138" t="s">
        <v>1043</v>
      </c>
      <c r="D683" s="227">
        <f>_xlfn.XLOOKUP(B683,表3!B:B,表3!D:D,0)</f>
        <v>0</v>
      </c>
      <c r="E683" s="139">
        <v>0</v>
      </c>
      <c r="F683" s="139">
        <v>858</v>
      </c>
      <c r="G683" s="231"/>
      <c r="H683" s="76">
        <f t="shared" si="21"/>
        <v>1</v>
      </c>
    </row>
    <row r="684" spans="1:8">
      <c r="A684" s="222">
        <f t="shared" si="20"/>
        <v>5</v>
      </c>
      <c r="B684" s="223">
        <v>20830</v>
      </c>
      <c r="C684" s="140" t="s">
        <v>1044</v>
      </c>
      <c r="D684" s="227">
        <f>_xlfn.XLOOKUP(B684,表3!B:B,表3!D:D,0)</f>
        <v>17</v>
      </c>
      <c r="E684" s="139">
        <f>SUM(E685:E686)</f>
        <v>17</v>
      </c>
      <c r="F684" s="139">
        <f>SUM(F685:F686)</f>
        <v>0</v>
      </c>
      <c r="G684" s="231"/>
      <c r="H684" s="76">
        <f t="shared" si="21"/>
        <v>1</v>
      </c>
    </row>
    <row r="685" hidden="1" spans="1:8">
      <c r="A685" s="222">
        <f t="shared" si="20"/>
        <v>7</v>
      </c>
      <c r="B685" s="223">
        <v>2083001</v>
      </c>
      <c r="C685" s="138" t="s">
        <v>1045</v>
      </c>
      <c r="D685" s="227">
        <f>_xlfn.XLOOKUP(B685,表3!B:B,表3!D:D,0)</f>
        <v>0</v>
      </c>
      <c r="E685" s="139">
        <v>0</v>
      </c>
      <c r="F685" s="139">
        <v>0</v>
      </c>
      <c r="G685" s="231"/>
      <c r="H685" s="76">
        <f t="shared" si="21"/>
        <v>0</v>
      </c>
    </row>
    <row r="686" spans="1:8">
      <c r="A686" s="222">
        <f t="shared" si="20"/>
        <v>7</v>
      </c>
      <c r="B686" s="223">
        <v>2083099</v>
      </c>
      <c r="C686" s="138" t="s">
        <v>1046</v>
      </c>
      <c r="D686" s="227">
        <f>_xlfn.XLOOKUP(B686,表3!B:B,表3!D:D,0)</f>
        <v>17</v>
      </c>
      <c r="E686" s="139">
        <v>17</v>
      </c>
      <c r="F686" s="139">
        <v>0</v>
      </c>
      <c r="G686" s="231"/>
      <c r="H686" s="76">
        <f t="shared" si="21"/>
        <v>1</v>
      </c>
    </row>
    <row r="687" spans="1:8">
      <c r="A687" s="222">
        <f t="shared" si="20"/>
        <v>5</v>
      </c>
      <c r="B687" s="223">
        <v>20899</v>
      </c>
      <c r="C687" s="140" t="s">
        <v>1047</v>
      </c>
      <c r="D687" s="227">
        <f>_xlfn.XLOOKUP(B687,表3!B:B,表3!D:D,0)</f>
        <v>891</v>
      </c>
      <c r="E687" s="139">
        <f>E688</f>
        <v>891</v>
      </c>
      <c r="F687" s="139">
        <f>F688</f>
        <v>0</v>
      </c>
      <c r="G687" s="231"/>
      <c r="H687" s="76">
        <f t="shared" si="21"/>
        <v>1</v>
      </c>
    </row>
    <row r="688" spans="1:8">
      <c r="A688" s="222">
        <f t="shared" si="20"/>
        <v>7</v>
      </c>
      <c r="B688" s="223">
        <v>2089999</v>
      </c>
      <c r="C688" s="138" t="s">
        <v>1048</v>
      </c>
      <c r="D688" s="227">
        <f>_xlfn.XLOOKUP(B688,表3!B:B,表3!D:D,0)</f>
        <v>891</v>
      </c>
      <c r="E688" s="139">
        <v>891</v>
      </c>
      <c r="F688" s="139">
        <v>0</v>
      </c>
      <c r="G688" s="231"/>
      <c r="H688" s="76">
        <f t="shared" si="21"/>
        <v>1</v>
      </c>
    </row>
    <row r="689" spans="1:8">
      <c r="A689" s="222">
        <f t="shared" si="20"/>
        <v>3</v>
      </c>
      <c r="B689" s="223">
        <v>210</v>
      </c>
      <c r="C689" s="140" t="s">
        <v>359</v>
      </c>
      <c r="D689" s="227">
        <f>_xlfn.XLOOKUP(B689,表3!B:B,表3!D:D,0)</f>
        <v>46081.57</v>
      </c>
      <c r="E689" s="139">
        <f>SUM(E690,E695,E710,E714,E726,E730,E735,E739,E743,E746,E755,E757,E763,E768)</f>
        <v>46081.57</v>
      </c>
      <c r="F689" s="139">
        <f>SUM(F690,F695,F710,F714,F726,F730,F735,F739,F743,F746,F755,F757,F763,F768)</f>
        <v>50553</v>
      </c>
      <c r="G689" s="231"/>
      <c r="H689" s="76">
        <f t="shared" si="21"/>
        <v>1</v>
      </c>
    </row>
    <row r="690" spans="1:8">
      <c r="A690" s="222">
        <f t="shared" si="20"/>
        <v>5</v>
      </c>
      <c r="B690" s="223">
        <v>21001</v>
      </c>
      <c r="C690" s="140" t="s">
        <v>1049</v>
      </c>
      <c r="D690" s="227">
        <f>_xlfn.XLOOKUP(B690,表3!B:B,表3!D:D,0)</f>
        <v>3244.52</v>
      </c>
      <c r="E690" s="139">
        <f>SUM(E691:E694)</f>
        <v>3244.52</v>
      </c>
      <c r="F690" s="139">
        <f>SUM(F691:F694)</f>
        <v>2285</v>
      </c>
      <c r="G690" s="231"/>
      <c r="H690" s="76">
        <f t="shared" si="21"/>
        <v>1</v>
      </c>
    </row>
    <row r="691" spans="1:8">
      <c r="A691" s="222">
        <f t="shared" si="20"/>
        <v>7</v>
      </c>
      <c r="B691" s="223">
        <v>2100101</v>
      </c>
      <c r="C691" s="138" t="s">
        <v>579</v>
      </c>
      <c r="D691" s="227">
        <f>_xlfn.XLOOKUP(B691,表3!B:B,表3!D:D,0)</f>
        <v>2458.52</v>
      </c>
      <c r="E691" s="139">
        <v>2458.52</v>
      </c>
      <c r="F691" s="139">
        <v>1842</v>
      </c>
      <c r="G691" s="231"/>
      <c r="H691" s="76">
        <f t="shared" si="21"/>
        <v>1</v>
      </c>
    </row>
    <row r="692" spans="1:8">
      <c r="A692" s="222">
        <f t="shared" si="20"/>
        <v>7</v>
      </c>
      <c r="B692" s="223">
        <v>2100102</v>
      </c>
      <c r="C692" s="138" t="s">
        <v>339</v>
      </c>
      <c r="D692" s="227">
        <f>_xlfn.XLOOKUP(B692,表3!B:B,表3!D:D,0)</f>
        <v>255</v>
      </c>
      <c r="E692" s="139">
        <v>255</v>
      </c>
      <c r="F692" s="139">
        <v>443</v>
      </c>
      <c r="G692" s="231"/>
      <c r="H692" s="76">
        <f t="shared" si="21"/>
        <v>1</v>
      </c>
    </row>
    <row r="693" hidden="1" spans="1:8">
      <c r="A693" s="222">
        <f t="shared" si="20"/>
        <v>7</v>
      </c>
      <c r="B693" s="223">
        <v>2100103</v>
      </c>
      <c r="C693" s="138" t="s">
        <v>580</v>
      </c>
      <c r="D693" s="227">
        <f>_xlfn.XLOOKUP(B693,表3!B:B,表3!D:D,0)</f>
        <v>0</v>
      </c>
      <c r="E693" s="139">
        <v>0</v>
      </c>
      <c r="F693" s="139">
        <v>0</v>
      </c>
      <c r="G693" s="231"/>
      <c r="H693" s="76">
        <f t="shared" si="21"/>
        <v>0</v>
      </c>
    </row>
    <row r="694" spans="1:8">
      <c r="A694" s="222">
        <f t="shared" si="20"/>
        <v>7</v>
      </c>
      <c r="B694" s="223">
        <v>2100199</v>
      </c>
      <c r="C694" s="138" t="s">
        <v>1050</v>
      </c>
      <c r="D694" s="227">
        <f>_xlfn.XLOOKUP(B694,表3!B:B,表3!D:D,0)</f>
        <v>531</v>
      </c>
      <c r="E694" s="139">
        <v>531</v>
      </c>
      <c r="F694" s="139">
        <v>0</v>
      </c>
      <c r="G694" s="231"/>
      <c r="H694" s="76">
        <f t="shared" si="21"/>
        <v>1</v>
      </c>
    </row>
    <row r="695" spans="1:8">
      <c r="A695" s="222">
        <f t="shared" si="20"/>
        <v>5</v>
      </c>
      <c r="B695" s="223">
        <v>21002</v>
      </c>
      <c r="C695" s="140" t="s">
        <v>1051</v>
      </c>
      <c r="D695" s="227">
        <f>_xlfn.XLOOKUP(B695,表3!B:B,表3!D:D,0)</f>
        <v>5560.2</v>
      </c>
      <c r="E695" s="139">
        <f>SUM(E696:E709)</f>
        <v>5560.2</v>
      </c>
      <c r="F695" s="139">
        <f>SUM(F696:F709)</f>
        <v>2445</v>
      </c>
      <c r="G695" s="231"/>
      <c r="H695" s="76">
        <f t="shared" si="21"/>
        <v>1</v>
      </c>
    </row>
    <row r="696" spans="1:8">
      <c r="A696" s="222">
        <f t="shared" si="20"/>
        <v>7</v>
      </c>
      <c r="B696" s="223">
        <v>2100201</v>
      </c>
      <c r="C696" s="138" t="s">
        <v>1052</v>
      </c>
      <c r="D696" s="227">
        <f>_xlfn.XLOOKUP(B696,表3!B:B,表3!D:D,0)</f>
        <v>80</v>
      </c>
      <c r="E696" s="139">
        <v>80</v>
      </c>
      <c r="F696" s="139">
        <v>9</v>
      </c>
      <c r="G696" s="231"/>
      <c r="H696" s="76">
        <f t="shared" si="21"/>
        <v>1</v>
      </c>
    </row>
    <row r="697" spans="1:8">
      <c r="A697" s="222">
        <f t="shared" si="20"/>
        <v>7</v>
      </c>
      <c r="B697" s="223">
        <v>2100202</v>
      </c>
      <c r="C697" s="138" t="s">
        <v>1053</v>
      </c>
      <c r="D697" s="227">
        <f>_xlfn.XLOOKUP(B697,表3!B:B,表3!D:D,0)</f>
        <v>0</v>
      </c>
      <c r="E697" s="139">
        <v>0</v>
      </c>
      <c r="F697" s="139">
        <v>18</v>
      </c>
      <c r="G697" s="231"/>
      <c r="H697" s="76">
        <f t="shared" si="21"/>
        <v>1</v>
      </c>
    </row>
    <row r="698" hidden="1" spans="1:8">
      <c r="A698" s="222">
        <f t="shared" si="20"/>
        <v>7</v>
      </c>
      <c r="B698" s="223">
        <v>2100203</v>
      </c>
      <c r="C698" s="138" t="s">
        <v>1054</v>
      </c>
      <c r="D698" s="227">
        <f>_xlfn.XLOOKUP(B698,表3!B:B,表3!D:D,0)</f>
        <v>0</v>
      </c>
      <c r="E698" s="139">
        <v>0</v>
      </c>
      <c r="F698" s="139">
        <v>0</v>
      </c>
      <c r="G698" s="231"/>
      <c r="H698" s="76">
        <f t="shared" si="21"/>
        <v>0</v>
      </c>
    </row>
    <row r="699" hidden="1" spans="1:8">
      <c r="A699" s="222">
        <f t="shared" si="20"/>
        <v>7</v>
      </c>
      <c r="B699" s="223">
        <v>2100204</v>
      </c>
      <c r="C699" s="138" t="s">
        <v>1055</v>
      </c>
      <c r="D699" s="227">
        <f>_xlfn.XLOOKUP(B699,表3!B:B,表3!D:D,0)</f>
        <v>0</v>
      </c>
      <c r="E699" s="139">
        <v>0</v>
      </c>
      <c r="F699" s="139">
        <v>0</v>
      </c>
      <c r="G699" s="231"/>
      <c r="H699" s="76">
        <f t="shared" si="21"/>
        <v>0</v>
      </c>
    </row>
    <row r="700" hidden="1" spans="1:8">
      <c r="A700" s="222">
        <f t="shared" si="20"/>
        <v>7</v>
      </c>
      <c r="B700" s="223">
        <v>2100205</v>
      </c>
      <c r="C700" s="138" t="s">
        <v>1056</v>
      </c>
      <c r="D700" s="227">
        <f>_xlfn.XLOOKUP(B700,表3!B:B,表3!D:D,0)</f>
        <v>0</v>
      </c>
      <c r="E700" s="139">
        <v>0</v>
      </c>
      <c r="F700" s="139">
        <v>0</v>
      </c>
      <c r="G700" s="231"/>
      <c r="H700" s="76">
        <f t="shared" si="21"/>
        <v>0</v>
      </c>
    </row>
    <row r="701" spans="1:8">
      <c r="A701" s="222">
        <f t="shared" si="20"/>
        <v>7</v>
      </c>
      <c r="B701" s="223">
        <v>2100206</v>
      </c>
      <c r="C701" s="138" t="s">
        <v>1057</v>
      </c>
      <c r="D701" s="227">
        <f>_xlfn.XLOOKUP(B701,表3!B:B,表3!D:D,0)</f>
        <v>2121.14</v>
      </c>
      <c r="E701" s="139">
        <v>2121.14</v>
      </c>
      <c r="F701" s="139">
        <v>1462</v>
      </c>
      <c r="G701" s="231"/>
      <c r="H701" s="76">
        <f t="shared" si="21"/>
        <v>1</v>
      </c>
    </row>
    <row r="702" hidden="1" spans="1:8">
      <c r="A702" s="222">
        <f t="shared" si="20"/>
        <v>7</v>
      </c>
      <c r="B702" s="223">
        <v>2100207</v>
      </c>
      <c r="C702" s="138" t="s">
        <v>1058</v>
      </c>
      <c r="D702" s="227">
        <f>_xlfn.XLOOKUP(B702,表3!B:B,表3!D:D,0)</f>
        <v>0</v>
      </c>
      <c r="E702" s="139">
        <v>0</v>
      </c>
      <c r="F702" s="139">
        <v>0</v>
      </c>
      <c r="G702" s="231"/>
      <c r="H702" s="76">
        <f t="shared" si="21"/>
        <v>0</v>
      </c>
    </row>
    <row r="703" hidden="1" spans="1:8">
      <c r="A703" s="222">
        <f t="shared" si="20"/>
        <v>7</v>
      </c>
      <c r="B703" s="223">
        <v>2100208</v>
      </c>
      <c r="C703" s="138" t="s">
        <v>1059</v>
      </c>
      <c r="D703" s="227">
        <f>_xlfn.XLOOKUP(B703,表3!B:B,表3!D:D,0)</f>
        <v>0</v>
      </c>
      <c r="E703" s="139">
        <v>0</v>
      </c>
      <c r="F703" s="139">
        <v>0</v>
      </c>
      <c r="G703" s="231"/>
      <c r="H703" s="76">
        <f t="shared" si="21"/>
        <v>0</v>
      </c>
    </row>
    <row r="704" hidden="1" spans="1:8">
      <c r="A704" s="222">
        <f t="shared" si="20"/>
        <v>7</v>
      </c>
      <c r="B704" s="223">
        <v>2100209</v>
      </c>
      <c r="C704" s="138" t="s">
        <v>1060</v>
      </c>
      <c r="D704" s="227">
        <f>_xlfn.XLOOKUP(B704,表3!B:B,表3!D:D,0)</f>
        <v>0</v>
      </c>
      <c r="E704" s="139">
        <v>0</v>
      </c>
      <c r="F704" s="139">
        <v>0</v>
      </c>
      <c r="G704" s="231"/>
      <c r="H704" s="76">
        <f t="shared" si="21"/>
        <v>0</v>
      </c>
    </row>
    <row r="705" hidden="1" spans="1:8">
      <c r="A705" s="222">
        <f t="shared" si="20"/>
        <v>7</v>
      </c>
      <c r="B705" s="223">
        <v>2100210</v>
      </c>
      <c r="C705" s="138" t="s">
        <v>1061</v>
      </c>
      <c r="D705" s="227">
        <f>_xlfn.XLOOKUP(B705,表3!B:B,表3!D:D,0)</f>
        <v>0</v>
      </c>
      <c r="E705" s="139">
        <v>0</v>
      </c>
      <c r="F705" s="139">
        <v>0</v>
      </c>
      <c r="G705" s="231"/>
      <c r="H705" s="76">
        <f t="shared" si="21"/>
        <v>0</v>
      </c>
    </row>
    <row r="706" hidden="1" spans="1:8">
      <c r="A706" s="222">
        <f t="shared" si="20"/>
        <v>7</v>
      </c>
      <c r="B706" s="223">
        <v>2100211</v>
      </c>
      <c r="C706" s="138" t="s">
        <v>1062</v>
      </c>
      <c r="D706" s="227">
        <f>_xlfn.XLOOKUP(B706,表3!B:B,表3!D:D,0)</f>
        <v>0</v>
      </c>
      <c r="E706" s="139">
        <v>0</v>
      </c>
      <c r="F706" s="139">
        <v>0</v>
      </c>
      <c r="G706" s="231"/>
      <c r="H706" s="76">
        <f t="shared" si="21"/>
        <v>0</v>
      </c>
    </row>
    <row r="707" hidden="1" spans="1:8">
      <c r="A707" s="222">
        <f t="shared" si="20"/>
        <v>7</v>
      </c>
      <c r="B707" s="223">
        <v>2100212</v>
      </c>
      <c r="C707" s="138" t="s">
        <v>1063</v>
      </c>
      <c r="D707" s="227">
        <f>_xlfn.XLOOKUP(B707,表3!B:B,表3!D:D,0)</f>
        <v>0</v>
      </c>
      <c r="E707" s="139">
        <v>0</v>
      </c>
      <c r="F707" s="139">
        <v>0</v>
      </c>
      <c r="G707" s="231"/>
      <c r="H707" s="76">
        <f t="shared" si="21"/>
        <v>0</v>
      </c>
    </row>
    <row r="708" hidden="1" spans="1:8">
      <c r="A708" s="222">
        <f t="shared" ref="A708:A771" si="22">LEN(B708)</f>
        <v>7</v>
      </c>
      <c r="B708" s="223">
        <v>2100213</v>
      </c>
      <c r="C708" s="138" t="s">
        <v>1064</v>
      </c>
      <c r="D708" s="227">
        <f>_xlfn.XLOOKUP(B708,表3!B:B,表3!D:D,0)</f>
        <v>0</v>
      </c>
      <c r="E708" s="139">
        <v>0</v>
      </c>
      <c r="F708" s="139">
        <v>0</v>
      </c>
      <c r="G708" s="231"/>
      <c r="H708" s="76">
        <f t="shared" si="21"/>
        <v>0</v>
      </c>
    </row>
    <row r="709" spans="1:8">
      <c r="A709" s="222">
        <f t="shared" si="22"/>
        <v>7</v>
      </c>
      <c r="B709" s="223">
        <v>2100299</v>
      </c>
      <c r="C709" s="138" t="s">
        <v>1065</v>
      </c>
      <c r="D709" s="227">
        <f>_xlfn.XLOOKUP(B709,表3!B:B,表3!D:D,0)</f>
        <v>3359.06</v>
      </c>
      <c r="E709" s="139">
        <v>3359.06</v>
      </c>
      <c r="F709" s="139">
        <v>956</v>
      </c>
      <c r="G709" s="231"/>
      <c r="H709" s="76">
        <f t="shared" ref="H709:H772" si="23">IF(AND(D709=0,E709=0,F709=0),0,1)</f>
        <v>1</v>
      </c>
    </row>
    <row r="710" spans="1:8">
      <c r="A710" s="222">
        <f t="shared" si="22"/>
        <v>5</v>
      </c>
      <c r="B710" s="223">
        <v>21003</v>
      </c>
      <c r="C710" s="140" t="s">
        <v>1066</v>
      </c>
      <c r="D710" s="227">
        <f>_xlfn.XLOOKUP(B710,表3!B:B,表3!D:D,0)</f>
        <v>7480.61</v>
      </c>
      <c r="E710" s="139">
        <f>SUM(E711:E713)</f>
        <v>7480.61</v>
      </c>
      <c r="F710" s="139">
        <f>SUM(F711:F713)</f>
        <v>6705</v>
      </c>
      <c r="G710" s="231"/>
      <c r="H710" s="76">
        <f t="shared" si="23"/>
        <v>1</v>
      </c>
    </row>
    <row r="711" hidden="1" spans="1:8">
      <c r="A711" s="222">
        <f t="shared" si="22"/>
        <v>7</v>
      </c>
      <c r="B711" s="223">
        <v>2100301</v>
      </c>
      <c r="C711" s="138" t="s">
        <v>1067</v>
      </c>
      <c r="D711" s="227">
        <f>_xlfn.XLOOKUP(B711,表3!B:B,表3!D:D,0)</f>
        <v>0</v>
      </c>
      <c r="E711" s="139">
        <v>0</v>
      </c>
      <c r="F711" s="139">
        <v>0</v>
      </c>
      <c r="G711" s="231"/>
      <c r="H711" s="76">
        <f t="shared" si="23"/>
        <v>0</v>
      </c>
    </row>
    <row r="712" spans="1:8">
      <c r="A712" s="222">
        <f t="shared" si="22"/>
        <v>7</v>
      </c>
      <c r="B712" s="223">
        <v>2100302</v>
      </c>
      <c r="C712" s="138" t="s">
        <v>1068</v>
      </c>
      <c r="D712" s="227">
        <f>_xlfn.XLOOKUP(B712,表3!B:B,表3!D:D,0)</f>
        <v>7099</v>
      </c>
      <c r="E712" s="139">
        <v>7099</v>
      </c>
      <c r="F712" s="139">
        <v>5617</v>
      </c>
      <c r="G712" s="231"/>
      <c r="H712" s="76">
        <f t="shared" si="23"/>
        <v>1</v>
      </c>
    </row>
    <row r="713" spans="1:8">
      <c r="A713" s="222">
        <f t="shared" si="22"/>
        <v>7</v>
      </c>
      <c r="B713" s="223">
        <v>2100399</v>
      </c>
      <c r="C713" s="138" t="s">
        <v>1069</v>
      </c>
      <c r="D713" s="227">
        <f>_xlfn.XLOOKUP(B713,表3!B:B,表3!D:D,0)</f>
        <v>381.61</v>
      </c>
      <c r="E713" s="139">
        <v>381.61</v>
      </c>
      <c r="F713" s="139">
        <v>1088</v>
      </c>
      <c r="G713" s="231"/>
      <c r="H713" s="76">
        <f t="shared" si="23"/>
        <v>1</v>
      </c>
    </row>
    <row r="714" spans="1:8">
      <c r="A714" s="222">
        <f t="shared" si="22"/>
        <v>5</v>
      </c>
      <c r="B714" s="223">
        <v>21004</v>
      </c>
      <c r="C714" s="140" t="s">
        <v>1070</v>
      </c>
      <c r="D714" s="227">
        <f>_xlfn.XLOOKUP(B714,表3!B:B,表3!D:D,0)</f>
        <v>10735</v>
      </c>
      <c r="E714" s="139">
        <f>SUM(E715:E725)</f>
        <v>10735</v>
      </c>
      <c r="F714" s="139">
        <f>SUM(F715:F725)</f>
        <v>13465</v>
      </c>
      <c r="G714" s="231"/>
      <c r="H714" s="76">
        <f t="shared" si="23"/>
        <v>1</v>
      </c>
    </row>
    <row r="715" spans="1:8">
      <c r="A715" s="222">
        <f t="shared" si="22"/>
        <v>7</v>
      </c>
      <c r="B715" s="223">
        <v>2100401</v>
      </c>
      <c r="C715" s="138" t="s">
        <v>1071</v>
      </c>
      <c r="D715" s="227">
        <f>_xlfn.XLOOKUP(B715,表3!B:B,表3!D:D,0)</f>
        <v>0</v>
      </c>
      <c r="E715" s="139">
        <v>0</v>
      </c>
      <c r="F715" s="139">
        <v>1314</v>
      </c>
      <c r="G715" s="231"/>
      <c r="H715" s="76">
        <f t="shared" si="23"/>
        <v>1</v>
      </c>
    </row>
    <row r="716" hidden="1" spans="1:8">
      <c r="A716" s="222">
        <f t="shared" si="22"/>
        <v>7</v>
      </c>
      <c r="B716" s="223">
        <v>2100402</v>
      </c>
      <c r="C716" s="138" t="s">
        <v>1072</v>
      </c>
      <c r="D716" s="227">
        <f>_xlfn.XLOOKUP(B716,表3!B:B,表3!D:D,0)</f>
        <v>0</v>
      </c>
      <c r="E716" s="139">
        <v>0</v>
      </c>
      <c r="F716" s="139">
        <v>0</v>
      </c>
      <c r="G716" s="231"/>
      <c r="H716" s="76">
        <f t="shared" si="23"/>
        <v>0</v>
      </c>
    </row>
    <row r="717" spans="1:8">
      <c r="A717" s="222">
        <f t="shared" si="22"/>
        <v>7</v>
      </c>
      <c r="B717" s="223">
        <v>2100403</v>
      </c>
      <c r="C717" s="138" t="s">
        <v>1073</v>
      </c>
      <c r="D717" s="227">
        <f>_xlfn.XLOOKUP(B717,表3!B:B,表3!D:D,0)</f>
        <v>0</v>
      </c>
      <c r="E717" s="139">
        <v>0</v>
      </c>
      <c r="F717" s="139">
        <v>22</v>
      </c>
      <c r="G717" s="231"/>
      <c r="H717" s="76">
        <f t="shared" si="23"/>
        <v>1</v>
      </c>
    </row>
    <row r="718" hidden="1" spans="1:8">
      <c r="A718" s="222">
        <f t="shared" si="22"/>
        <v>7</v>
      </c>
      <c r="B718" s="223">
        <v>2100404</v>
      </c>
      <c r="C718" s="138" t="s">
        <v>1074</v>
      </c>
      <c r="D718" s="227">
        <f>_xlfn.XLOOKUP(B718,表3!B:B,表3!D:D,0)</f>
        <v>0</v>
      </c>
      <c r="E718" s="139">
        <v>0</v>
      </c>
      <c r="F718" s="139">
        <v>0</v>
      </c>
      <c r="G718" s="231"/>
      <c r="H718" s="76">
        <f t="shared" si="23"/>
        <v>0</v>
      </c>
    </row>
    <row r="719" hidden="1" spans="1:8">
      <c r="A719" s="222">
        <f t="shared" si="22"/>
        <v>7</v>
      </c>
      <c r="B719" s="223">
        <v>2100405</v>
      </c>
      <c r="C719" s="138" t="s">
        <v>1075</v>
      </c>
      <c r="D719" s="227">
        <f>_xlfn.XLOOKUP(B719,表3!B:B,表3!D:D,0)</f>
        <v>0</v>
      </c>
      <c r="E719" s="139">
        <v>0</v>
      </c>
      <c r="F719" s="139">
        <v>0</v>
      </c>
      <c r="G719" s="231"/>
      <c r="H719" s="76">
        <f t="shared" si="23"/>
        <v>0</v>
      </c>
    </row>
    <row r="720" hidden="1" spans="1:8">
      <c r="A720" s="222">
        <f t="shared" si="22"/>
        <v>7</v>
      </c>
      <c r="B720" s="223">
        <v>2100406</v>
      </c>
      <c r="C720" s="138" t="s">
        <v>1076</v>
      </c>
      <c r="D720" s="227">
        <f>_xlfn.XLOOKUP(B720,表3!B:B,表3!D:D,0)</f>
        <v>0</v>
      </c>
      <c r="E720" s="139">
        <v>0</v>
      </c>
      <c r="F720" s="139">
        <v>0</v>
      </c>
      <c r="G720" s="231"/>
      <c r="H720" s="76">
        <f t="shared" si="23"/>
        <v>0</v>
      </c>
    </row>
    <row r="721" hidden="1" spans="1:8">
      <c r="A721" s="222">
        <f t="shared" si="22"/>
        <v>7</v>
      </c>
      <c r="B721" s="223">
        <v>2100407</v>
      </c>
      <c r="C721" s="138" t="s">
        <v>1077</v>
      </c>
      <c r="D721" s="227">
        <f>_xlfn.XLOOKUP(B721,表3!B:B,表3!D:D,0)</f>
        <v>0</v>
      </c>
      <c r="E721" s="139">
        <v>0</v>
      </c>
      <c r="F721" s="139">
        <v>0</v>
      </c>
      <c r="G721" s="231"/>
      <c r="H721" s="76">
        <f t="shared" si="23"/>
        <v>0</v>
      </c>
    </row>
    <row r="722" spans="1:8">
      <c r="A722" s="222">
        <f t="shared" si="22"/>
        <v>7</v>
      </c>
      <c r="B722" s="223">
        <v>2100408</v>
      </c>
      <c r="C722" s="138" t="s">
        <v>1078</v>
      </c>
      <c r="D722" s="227">
        <f>_xlfn.XLOOKUP(B722,表3!B:B,表3!D:D,0)</f>
        <v>10235</v>
      </c>
      <c r="E722" s="139">
        <v>10235</v>
      </c>
      <c r="F722" s="139">
        <v>6959</v>
      </c>
      <c r="G722" s="231"/>
      <c r="H722" s="76">
        <f t="shared" si="23"/>
        <v>1</v>
      </c>
    </row>
    <row r="723" spans="1:8">
      <c r="A723" s="222">
        <f t="shared" si="22"/>
        <v>7</v>
      </c>
      <c r="B723" s="223">
        <v>2100409</v>
      </c>
      <c r="C723" s="138" t="s">
        <v>1079</v>
      </c>
      <c r="D723" s="227">
        <f>_xlfn.XLOOKUP(B723,表3!B:B,表3!D:D,0)</f>
        <v>0</v>
      </c>
      <c r="E723" s="139">
        <v>0</v>
      </c>
      <c r="F723" s="139">
        <v>4847</v>
      </c>
      <c r="G723" s="231"/>
      <c r="H723" s="76">
        <f t="shared" si="23"/>
        <v>1</v>
      </c>
    </row>
    <row r="724" spans="1:8">
      <c r="A724" s="222">
        <f t="shared" si="22"/>
        <v>7</v>
      </c>
      <c r="B724" s="223">
        <v>2100410</v>
      </c>
      <c r="C724" s="138" t="s">
        <v>1080</v>
      </c>
      <c r="D724" s="227">
        <f>_xlfn.XLOOKUP(B724,表3!B:B,表3!D:D,0)</f>
        <v>0</v>
      </c>
      <c r="E724" s="139">
        <v>0</v>
      </c>
      <c r="F724" s="139">
        <v>4</v>
      </c>
      <c r="G724" s="231"/>
      <c r="H724" s="76">
        <f t="shared" si="23"/>
        <v>1</v>
      </c>
    </row>
    <row r="725" spans="1:8">
      <c r="A725" s="222">
        <f t="shared" si="22"/>
        <v>7</v>
      </c>
      <c r="B725" s="223">
        <v>2100499</v>
      </c>
      <c r="C725" s="138" t="s">
        <v>1081</v>
      </c>
      <c r="D725" s="227">
        <f>_xlfn.XLOOKUP(B725,表3!B:B,表3!D:D,0)</f>
        <v>500</v>
      </c>
      <c r="E725" s="139">
        <v>500</v>
      </c>
      <c r="F725" s="139">
        <v>319</v>
      </c>
      <c r="G725" s="231"/>
      <c r="H725" s="76">
        <f t="shared" si="23"/>
        <v>1</v>
      </c>
    </row>
    <row r="726" spans="1:8">
      <c r="A726" s="222">
        <f t="shared" si="22"/>
        <v>5</v>
      </c>
      <c r="B726" s="223">
        <v>21007</v>
      </c>
      <c r="C726" s="140" t="s">
        <v>1082</v>
      </c>
      <c r="D726" s="227">
        <f>_xlfn.XLOOKUP(B726,表3!B:B,表3!D:D,0)</f>
        <v>3570.2</v>
      </c>
      <c r="E726" s="139">
        <f>SUM(E727:E729)</f>
        <v>3570.2</v>
      </c>
      <c r="F726" s="139">
        <f>SUM(F727:F729)</f>
        <v>2946</v>
      </c>
      <c r="G726" s="231"/>
      <c r="H726" s="76">
        <f t="shared" si="23"/>
        <v>1</v>
      </c>
    </row>
    <row r="727" hidden="1" spans="1:8">
      <c r="A727" s="222">
        <f t="shared" si="22"/>
        <v>7</v>
      </c>
      <c r="B727" s="223">
        <v>2100716</v>
      </c>
      <c r="C727" s="138" t="s">
        <v>1083</v>
      </c>
      <c r="D727" s="227">
        <f>_xlfn.XLOOKUP(B727,表3!B:B,表3!D:D,0)</f>
        <v>0</v>
      </c>
      <c r="E727" s="139">
        <v>0</v>
      </c>
      <c r="F727" s="139">
        <v>0</v>
      </c>
      <c r="G727" s="231"/>
      <c r="H727" s="76">
        <f t="shared" si="23"/>
        <v>0</v>
      </c>
    </row>
    <row r="728" spans="1:8">
      <c r="A728" s="222">
        <f t="shared" si="22"/>
        <v>7</v>
      </c>
      <c r="B728" s="223">
        <v>2100717</v>
      </c>
      <c r="C728" s="138" t="s">
        <v>1084</v>
      </c>
      <c r="D728" s="227">
        <f>_xlfn.XLOOKUP(B728,表3!B:B,表3!D:D,0)</f>
        <v>3570.2</v>
      </c>
      <c r="E728" s="139">
        <v>3570.2</v>
      </c>
      <c r="F728" s="139">
        <v>2754</v>
      </c>
      <c r="G728" s="231"/>
      <c r="H728" s="76">
        <f t="shared" si="23"/>
        <v>1</v>
      </c>
    </row>
    <row r="729" spans="1:8">
      <c r="A729" s="222">
        <f t="shared" si="22"/>
        <v>7</v>
      </c>
      <c r="B729" s="223">
        <v>2100799</v>
      </c>
      <c r="C729" s="138" t="s">
        <v>1085</v>
      </c>
      <c r="D729" s="227">
        <f>_xlfn.XLOOKUP(B729,表3!B:B,表3!D:D,0)</f>
        <v>0</v>
      </c>
      <c r="E729" s="139">
        <v>0</v>
      </c>
      <c r="F729" s="139">
        <v>192</v>
      </c>
      <c r="G729" s="231"/>
      <c r="H729" s="76">
        <f t="shared" si="23"/>
        <v>1</v>
      </c>
    </row>
    <row r="730" spans="1:8">
      <c r="A730" s="222">
        <f t="shared" si="22"/>
        <v>5</v>
      </c>
      <c r="B730" s="223">
        <v>21011</v>
      </c>
      <c r="C730" s="140" t="s">
        <v>1086</v>
      </c>
      <c r="D730" s="227">
        <f>_xlfn.XLOOKUP(B730,表3!B:B,表3!D:D,0)</f>
        <v>0</v>
      </c>
      <c r="E730" s="139">
        <f>SUM(E731:E734)</f>
        <v>0</v>
      </c>
      <c r="F730" s="139">
        <f>SUM(F731:F734)</f>
        <v>9001</v>
      </c>
      <c r="G730" s="231"/>
      <c r="H730" s="76">
        <f t="shared" si="23"/>
        <v>1</v>
      </c>
    </row>
    <row r="731" spans="1:8">
      <c r="A731" s="222">
        <f t="shared" si="22"/>
        <v>7</v>
      </c>
      <c r="B731" s="223">
        <v>2101101</v>
      </c>
      <c r="C731" s="138" t="s">
        <v>1087</v>
      </c>
      <c r="D731" s="227">
        <f>_xlfn.XLOOKUP(B731,表3!B:B,表3!D:D,0)</f>
        <v>0</v>
      </c>
      <c r="E731" s="139">
        <v>0</v>
      </c>
      <c r="F731" s="139">
        <v>3153</v>
      </c>
      <c r="G731" s="231"/>
      <c r="H731" s="76">
        <f t="shared" si="23"/>
        <v>1</v>
      </c>
    </row>
    <row r="732" spans="1:8">
      <c r="A732" s="222">
        <f t="shared" si="22"/>
        <v>7</v>
      </c>
      <c r="B732" s="223">
        <v>2101102</v>
      </c>
      <c r="C732" s="138" t="s">
        <v>1088</v>
      </c>
      <c r="D732" s="227">
        <f>_xlfn.XLOOKUP(B732,表3!B:B,表3!D:D,0)</f>
        <v>0</v>
      </c>
      <c r="E732" s="139">
        <v>0</v>
      </c>
      <c r="F732" s="139">
        <v>5848</v>
      </c>
      <c r="G732" s="231"/>
      <c r="H732" s="76">
        <f t="shared" si="23"/>
        <v>1</v>
      </c>
    </row>
    <row r="733" hidden="1" spans="1:8">
      <c r="A733" s="222">
        <f t="shared" si="22"/>
        <v>7</v>
      </c>
      <c r="B733" s="223">
        <v>2101103</v>
      </c>
      <c r="C733" s="138" t="s">
        <v>1089</v>
      </c>
      <c r="D733" s="227">
        <f>_xlfn.XLOOKUP(B733,表3!B:B,表3!D:D,0)</f>
        <v>0</v>
      </c>
      <c r="E733" s="139">
        <v>0</v>
      </c>
      <c r="F733" s="139">
        <v>0</v>
      </c>
      <c r="G733" s="231"/>
      <c r="H733" s="76">
        <f t="shared" si="23"/>
        <v>0</v>
      </c>
    </row>
    <row r="734" hidden="1" spans="1:8">
      <c r="A734" s="222">
        <f t="shared" si="22"/>
        <v>7</v>
      </c>
      <c r="B734" s="223">
        <v>2101199</v>
      </c>
      <c r="C734" s="138" t="s">
        <v>1090</v>
      </c>
      <c r="D734" s="227">
        <f>_xlfn.XLOOKUP(B734,表3!B:B,表3!D:D,0)</f>
        <v>0</v>
      </c>
      <c r="E734" s="139">
        <v>0</v>
      </c>
      <c r="F734" s="139">
        <v>0</v>
      </c>
      <c r="G734" s="231"/>
      <c r="H734" s="76">
        <f t="shared" si="23"/>
        <v>0</v>
      </c>
    </row>
    <row r="735" spans="1:8">
      <c r="A735" s="222">
        <f t="shared" si="22"/>
        <v>5</v>
      </c>
      <c r="B735" s="223">
        <v>21012</v>
      </c>
      <c r="C735" s="140" t="s">
        <v>1091</v>
      </c>
      <c r="D735" s="227">
        <f>_xlfn.XLOOKUP(B735,表3!B:B,表3!D:D,0)</f>
        <v>7610.8</v>
      </c>
      <c r="E735" s="139">
        <f>SUM(E736:E738)</f>
        <v>7610.8</v>
      </c>
      <c r="F735" s="139">
        <f>SUM(F736:F738)</f>
        <v>2907</v>
      </c>
      <c r="G735" s="231"/>
      <c r="H735" s="76">
        <f t="shared" si="23"/>
        <v>1</v>
      </c>
    </row>
    <row r="736" hidden="1" spans="1:8">
      <c r="A736" s="222">
        <f t="shared" si="22"/>
        <v>7</v>
      </c>
      <c r="B736" s="223">
        <v>2101201</v>
      </c>
      <c r="C736" s="138" t="s">
        <v>1092</v>
      </c>
      <c r="D736" s="227">
        <f>_xlfn.XLOOKUP(B736,表3!B:B,表3!D:D,0)</f>
        <v>0</v>
      </c>
      <c r="E736" s="139">
        <v>0</v>
      </c>
      <c r="F736" s="139">
        <v>0</v>
      </c>
      <c r="G736" s="231"/>
      <c r="H736" s="76">
        <f t="shared" si="23"/>
        <v>0</v>
      </c>
    </row>
    <row r="737" spans="1:8">
      <c r="A737" s="222">
        <f t="shared" si="22"/>
        <v>7</v>
      </c>
      <c r="B737" s="223">
        <v>2101202</v>
      </c>
      <c r="C737" s="138" t="s">
        <v>1093</v>
      </c>
      <c r="D737" s="227">
        <f>_xlfn.XLOOKUP(B737,表3!B:B,表3!D:D,0)</f>
        <v>3296.4</v>
      </c>
      <c r="E737" s="139">
        <v>3296.4</v>
      </c>
      <c r="F737" s="139">
        <v>2907</v>
      </c>
      <c r="G737" s="231"/>
      <c r="H737" s="76">
        <f t="shared" si="23"/>
        <v>1</v>
      </c>
    </row>
    <row r="738" spans="1:8">
      <c r="A738" s="222">
        <f t="shared" si="22"/>
        <v>7</v>
      </c>
      <c r="B738" s="223">
        <v>2101299</v>
      </c>
      <c r="C738" s="138" t="s">
        <v>1094</v>
      </c>
      <c r="D738" s="227">
        <f>_xlfn.XLOOKUP(B738,表3!B:B,表3!D:D,0)</f>
        <v>4314.4</v>
      </c>
      <c r="E738" s="139">
        <v>4314.4</v>
      </c>
      <c r="F738" s="139">
        <v>0</v>
      </c>
      <c r="G738" s="231"/>
      <c r="H738" s="76">
        <f t="shared" si="23"/>
        <v>1</v>
      </c>
    </row>
    <row r="739" spans="1:8">
      <c r="A739" s="222">
        <f t="shared" si="22"/>
        <v>5</v>
      </c>
      <c r="B739" s="223">
        <v>21013</v>
      </c>
      <c r="C739" s="140" t="s">
        <v>1095</v>
      </c>
      <c r="D739" s="227">
        <f>_xlfn.XLOOKUP(B739,表3!B:B,表3!D:D,0)</f>
        <v>3556</v>
      </c>
      <c r="E739" s="139">
        <f>SUM(E740:E742)</f>
        <v>3556</v>
      </c>
      <c r="F739" s="139">
        <f>SUM(F740:F742)</f>
        <v>5946</v>
      </c>
      <c r="G739" s="231"/>
      <c r="H739" s="76">
        <f t="shared" si="23"/>
        <v>1</v>
      </c>
    </row>
    <row r="740" spans="1:8">
      <c r="A740" s="222">
        <f t="shared" si="22"/>
        <v>7</v>
      </c>
      <c r="B740" s="223">
        <v>2101301</v>
      </c>
      <c r="C740" s="138" t="s">
        <v>1096</v>
      </c>
      <c r="D740" s="227">
        <f>_xlfn.XLOOKUP(B740,表3!B:B,表3!D:D,0)</f>
        <v>3556</v>
      </c>
      <c r="E740" s="139">
        <v>3556</v>
      </c>
      <c r="F740" s="139">
        <v>5909</v>
      </c>
      <c r="G740" s="231"/>
      <c r="H740" s="76">
        <f t="shared" si="23"/>
        <v>1</v>
      </c>
    </row>
    <row r="741" hidden="1" spans="1:8">
      <c r="A741" s="222">
        <f t="shared" si="22"/>
        <v>7</v>
      </c>
      <c r="B741" s="223">
        <v>2101302</v>
      </c>
      <c r="C741" s="138" t="s">
        <v>1097</v>
      </c>
      <c r="D741" s="227">
        <f>_xlfn.XLOOKUP(B741,表3!B:B,表3!D:D,0)</f>
        <v>0</v>
      </c>
      <c r="E741" s="139">
        <v>0</v>
      </c>
      <c r="F741" s="139">
        <v>0</v>
      </c>
      <c r="G741" s="231"/>
      <c r="H741" s="76">
        <f t="shared" si="23"/>
        <v>0</v>
      </c>
    </row>
    <row r="742" spans="1:8">
      <c r="A742" s="222">
        <f t="shared" si="22"/>
        <v>7</v>
      </c>
      <c r="B742" s="223">
        <v>2101399</v>
      </c>
      <c r="C742" s="138" t="s">
        <v>1098</v>
      </c>
      <c r="D742" s="227">
        <f>_xlfn.XLOOKUP(B742,表3!B:B,表3!D:D,0)</f>
        <v>0</v>
      </c>
      <c r="E742" s="139">
        <v>0</v>
      </c>
      <c r="F742" s="139">
        <v>37</v>
      </c>
      <c r="G742" s="231"/>
      <c r="H742" s="76">
        <f t="shared" si="23"/>
        <v>1</v>
      </c>
    </row>
    <row r="743" spans="1:8">
      <c r="A743" s="222">
        <f t="shared" si="22"/>
        <v>5</v>
      </c>
      <c r="B743" s="223">
        <v>21014</v>
      </c>
      <c r="C743" s="140" t="s">
        <v>1099</v>
      </c>
      <c r="D743" s="227">
        <f>_xlfn.XLOOKUP(B743,表3!B:B,表3!D:D,0)</f>
        <v>599</v>
      </c>
      <c r="E743" s="139">
        <f>SUM(E744:E745)</f>
        <v>599</v>
      </c>
      <c r="F743" s="139">
        <f>SUM(F744:F745)</f>
        <v>449</v>
      </c>
      <c r="G743" s="231"/>
      <c r="H743" s="76">
        <f t="shared" si="23"/>
        <v>1</v>
      </c>
    </row>
    <row r="744" spans="1:8">
      <c r="A744" s="222">
        <f t="shared" si="22"/>
        <v>7</v>
      </c>
      <c r="B744" s="223">
        <v>2101401</v>
      </c>
      <c r="C744" s="138" t="s">
        <v>1100</v>
      </c>
      <c r="D744" s="227">
        <f>_xlfn.XLOOKUP(B744,表3!B:B,表3!D:D,0)</f>
        <v>599</v>
      </c>
      <c r="E744" s="139">
        <v>599</v>
      </c>
      <c r="F744" s="139">
        <v>449</v>
      </c>
      <c r="G744" s="231"/>
      <c r="H744" s="76">
        <f t="shared" si="23"/>
        <v>1</v>
      </c>
    </row>
    <row r="745" hidden="1" spans="1:8">
      <c r="A745" s="222">
        <f t="shared" si="22"/>
        <v>7</v>
      </c>
      <c r="B745" s="223">
        <v>2101499</v>
      </c>
      <c r="C745" s="138" t="s">
        <v>1101</v>
      </c>
      <c r="D745" s="227">
        <f>_xlfn.XLOOKUP(B745,表3!B:B,表3!D:D,0)</f>
        <v>0</v>
      </c>
      <c r="E745" s="139">
        <v>0</v>
      </c>
      <c r="F745" s="139">
        <v>0</v>
      </c>
      <c r="G745" s="231"/>
      <c r="H745" s="76">
        <f t="shared" si="23"/>
        <v>0</v>
      </c>
    </row>
    <row r="746" spans="1:8">
      <c r="A746" s="222">
        <f t="shared" si="22"/>
        <v>5</v>
      </c>
      <c r="B746" s="223">
        <v>21015</v>
      </c>
      <c r="C746" s="140" t="s">
        <v>1102</v>
      </c>
      <c r="D746" s="227">
        <f>_xlfn.XLOOKUP(B746,表3!B:B,表3!D:D,0)</f>
        <v>1575.24</v>
      </c>
      <c r="E746" s="139">
        <f>SUM(E747:E754)</f>
        <v>1575.24</v>
      </c>
      <c r="F746" s="139">
        <f>SUM(F747:F754)</f>
        <v>1378</v>
      </c>
      <c r="G746" s="231"/>
      <c r="H746" s="76">
        <f t="shared" si="23"/>
        <v>1</v>
      </c>
    </row>
    <row r="747" spans="1:8">
      <c r="A747" s="222">
        <f t="shared" si="22"/>
        <v>7</v>
      </c>
      <c r="B747" s="223">
        <v>2101501</v>
      </c>
      <c r="C747" s="138" t="s">
        <v>579</v>
      </c>
      <c r="D747" s="227">
        <f>_xlfn.XLOOKUP(B747,表3!B:B,表3!D:D,0)</f>
        <v>1212.24</v>
      </c>
      <c r="E747" s="139">
        <v>1212.24</v>
      </c>
      <c r="F747" s="139">
        <v>840</v>
      </c>
      <c r="G747" s="231"/>
      <c r="H747" s="76">
        <f t="shared" si="23"/>
        <v>1</v>
      </c>
    </row>
    <row r="748" spans="1:8">
      <c r="A748" s="222">
        <f t="shared" si="22"/>
        <v>7</v>
      </c>
      <c r="B748" s="223">
        <v>2101502</v>
      </c>
      <c r="C748" s="138" t="s">
        <v>339</v>
      </c>
      <c r="D748" s="227">
        <f>_xlfn.XLOOKUP(B748,表3!B:B,表3!D:D,0)</f>
        <v>363</v>
      </c>
      <c r="E748" s="139">
        <v>363</v>
      </c>
      <c r="F748" s="139">
        <v>407</v>
      </c>
      <c r="G748" s="231"/>
      <c r="H748" s="76">
        <f t="shared" si="23"/>
        <v>1</v>
      </c>
    </row>
    <row r="749" hidden="1" spans="1:8">
      <c r="A749" s="222">
        <f t="shared" si="22"/>
        <v>7</v>
      </c>
      <c r="B749" s="223">
        <v>2101503</v>
      </c>
      <c r="C749" s="138" t="s">
        <v>580</v>
      </c>
      <c r="D749" s="227">
        <f>_xlfn.XLOOKUP(B749,表3!B:B,表3!D:D,0)</f>
        <v>0</v>
      </c>
      <c r="E749" s="139">
        <v>0</v>
      </c>
      <c r="F749" s="139">
        <v>0</v>
      </c>
      <c r="G749" s="231"/>
      <c r="H749" s="76">
        <f t="shared" si="23"/>
        <v>0</v>
      </c>
    </row>
    <row r="750" hidden="1" spans="1:8">
      <c r="A750" s="222">
        <f t="shared" si="22"/>
        <v>7</v>
      </c>
      <c r="B750" s="223">
        <v>2101504</v>
      </c>
      <c r="C750" s="138" t="s">
        <v>618</v>
      </c>
      <c r="D750" s="227">
        <f>_xlfn.XLOOKUP(B750,表3!B:B,表3!D:D,0)</f>
        <v>0</v>
      </c>
      <c r="E750" s="139">
        <v>0</v>
      </c>
      <c r="F750" s="139">
        <v>0</v>
      </c>
      <c r="G750" s="231"/>
      <c r="H750" s="76">
        <f t="shared" si="23"/>
        <v>0</v>
      </c>
    </row>
    <row r="751" hidden="1" spans="1:8">
      <c r="A751" s="222">
        <f t="shared" si="22"/>
        <v>7</v>
      </c>
      <c r="B751" s="223">
        <v>2101505</v>
      </c>
      <c r="C751" s="138" t="s">
        <v>1103</v>
      </c>
      <c r="D751" s="227">
        <f>_xlfn.XLOOKUP(B751,表3!B:B,表3!D:D,0)</f>
        <v>0</v>
      </c>
      <c r="E751" s="139">
        <v>0</v>
      </c>
      <c r="F751" s="139">
        <v>0</v>
      </c>
      <c r="G751" s="231"/>
      <c r="H751" s="76">
        <f t="shared" si="23"/>
        <v>0</v>
      </c>
    </row>
    <row r="752" hidden="1" spans="1:8">
      <c r="A752" s="222">
        <f t="shared" si="22"/>
        <v>7</v>
      </c>
      <c r="B752" s="223">
        <v>2101506</v>
      </c>
      <c r="C752" s="138" t="s">
        <v>1104</v>
      </c>
      <c r="D752" s="227">
        <f>_xlfn.XLOOKUP(B752,表3!B:B,表3!D:D,0)</f>
        <v>0</v>
      </c>
      <c r="E752" s="139">
        <v>0</v>
      </c>
      <c r="F752" s="139">
        <v>0</v>
      </c>
      <c r="G752" s="231"/>
      <c r="H752" s="76">
        <f t="shared" si="23"/>
        <v>0</v>
      </c>
    </row>
    <row r="753" hidden="1" spans="1:8">
      <c r="A753" s="222">
        <f t="shared" si="22"/>
        <v>7</v>
      </c>
      <c r="B753" s="223">
        <v>2101550</v>
      </c>
      <c r="C753" s="138" t="s">
        <v>587</v>
      </c>
      <c r="D753" s="227">
        <f>_xlfn.XLOOKUP(B753,表3!B:B,表3!D:D,0)</f>
        <v>0</v>
      </c>
      <c r="E753" s="139">
        <v>0</v>
      </c>
      <c r="F753" s="139">
        <v>0</v>
      </c>
      <c r="G753" s="231"/>
      <c r="H753" s="76">
        <f t="shared" si="23"/>
        <v>0</v>
      </c>
    </row>
    <row r="754" spans="1:8">
      <c r="A754" s="222">
        <f t="shared" si="22"/>
        <v>7</v>
      </c>
      <c r="B754" s="223">
        <v>2101599</v>
      </c>
      <c r="C754" s="138" t="s">
        <v>1105</v>
      </c>
      <c r="D754" s="227">
        <f>_xlfn.XLOOKUP(B754,表3!B:B,表3!D:D,0)</f>
        <v>0</v>
      </c>
      <c r="E754" s="139">
        <v>0</v>
      </c>
      <c r="F754" s="139">
        <v>131</v>
      </c>
      <c r="G754" s="231"/>
      <c r="H754" s="76">
        <f t="shared" si="23"/>
        <v>1</v>
      </c>
    </row>
    <row r="755" hidden="1" spans="1:8">
      <c r="A755" s="222">
        <f t="shared" si="22"/>
        <v>5</v>
      </c>
      <c r="B755" s="223">
        <v>21016</v>
      </c>
      <c r="C755" s="140" t="s">
        <v>1106</v>
      </c>
      <c r="D755" s="227">
        <f>_xlfn.XLOOKUP(B755,表3!B:B,表3!D:D,0)</f>
        <v>0</v>
      </c>
      <c r="E755" s="139">
        <f>E756</f>
        <v>0</v>
      </c>
      <c r="F755" s="139">
        <f>F756</f>
        <v>0</v>
      </c>
      <c r="G755" s="231"/>
      <c r="H755" s="76">
        <f t="shared" si="23"/>
        <v>0</v>
      </c>
    </row>
    <row r="756" hidden="1" spans="1:8">
      <c r="A756" s="222">
        <f t="shared" si="22"/>
        <v>7</v>
      </c>
      <c r="B756" s="223">
        <v>2101601</v>
      </c>
      <c r="C756" s="138" t="s">
        <v>1107</v>
      </c>
      <c r="D756" s="227">
        <f>_xlfn.XLOOKUP(B756,表3!B:B,表3!D:D,0)</f>
        <v>0</v>
      </c>
      <c r="E756" s="139">
        <v>0</v>
      </c>
      <c r="F756" s="139">
        <v>0</v>
      </c>
      <c r="G756" s="231"/>
      <c r="H756" s="76">
        <f t="shared" si="23"/>
        <v>0</v>
      </c>
    </row>
    <row r="757" spans="1:8">
      <c r="A757" s="222">
        <f t="shared" si="22"/>
        <v>5</v>
      </c>
      <c r="B757" s="223">
        <v>21017</v>
      </c>
      <c r="C757" s="140" t="s">
        <v>1108</v>
      </c>
      <c r="D757" s="227">
        <f>_xlfn.XLOOKUP(B757,表3!B:B,表3!D:D,0)</f>
        <v>0</v>
      </c>
      <c r="E757" s="139">
        <f>SUM(E758:E762)</f>
        <v>0</v>
      </c>
      <c r="F757" s="139">
        <f>SUM(F758:F762)</f>
        <v>15</v>
      </c>
      <c r="G757" s="231"/>
      <c r="H757" s="76">
        <f t="shared" si="23"/>
        <v>1</v>
      </c>
    </row>
    <row r="758" hidden="1" spans="1:8">
      <c r="A758" s="222">
        <f t="shared" si="22"/>
        <v>7</v>
      </c>
      <c r="B758" s="223">
        <v>2101701</v>
      </c>
      <c r="C758" s="138" t="s">
        <v>579</v>
      </c>
      <c r="D758" s="227">
        <f>_xlfn.XLOOKUP(B758,表3!B:B,表3!D:D,0)</f>
        <v>0</v>
      </c>
      <c r="E758" s="139">
        <v>0</v>
      </c>
      <c r="F758" s="139">
        <v>0</v>
      </c>
      <c r="G758" s="231"/>
      <c r="H758" s="76">
        <f t="shared" si="23"/>
        <v>0</v>
      </c>
    </row>
    <row r="759" hidden="1" spans="1:8">
      <c r="A759" s="222">
        <f t="shared" si="22"/>
        <v>7</v>
      </c>
      <c r="B759" s="223">
        <v>2101702</v>
      </c>
      <c r="C759" s="138" t="s">
        <v>339</v>
      </c>
      <c r="D759" s="227">
        <f>_xlfn.XLOOKUP(B759,表3!B:B,表3!D:D,0)</f>
        <v>0</v>
      </c>
      <c r="E759" s="139">
        <v>0</v>
      </c>
      <c r="F759" s="139">
        <v>0</v>
      </c>
      <c r="G759" s="231"/>
      <c r="H759" s="76">
        <f t="shared" si="23"/>
        <v>0</v>
      </c>
    </row>
    <row r="760" hidden="1" spans="1:8">
      <c r="A760" s="222">
        <f t="shared" si="22"/>
        <v>7</v>
      </c>
      <c r="B760" s="223">
        <v>2101703</v>
      </c>
      <c r="C760" s="138" t="s">
        <v>580</v>
      </c>
      <c r="D760" s="227">
        <f>_xlfn.XLOOKUP(B760,表3!B:B,表3!D:D,0)</f>
        <v>0</v>
      </c>
      <c r="E760" s="139">
        <v>0</v>
      </c>
      <c r="F760" s="139">
        <v>0</v>
      </c>
      <c r="G760" s="231"/>
      <c r="H760" s="76">
        <f t="shared" si="23"/>
        <v>0</v>
      </c>
    </row>
    <row r="761" spans="1:8">
      <c r="A761" s="222">
        <f t="shared" si="22"/>
        <v>7</v>
      </c>
      <c r="B761" s="223">
        <v>2101704</v>
      </c>
      <c r="C761" s="138" t="s">
        <v>1109</v>
      </c>
      <c r="D761" s="227">
        <f>_xlfn.XLOOKUP(B761,表3!B:B,表3!D:D,0)</f>
        <v>0</v>
      </c>
      <c r="E761" s="139">
        <v>0</v>
      </c>
      <c r="F761" s="139">
        <v>15</v>
      </c>
      <c r="G761" s="231"/>
      <c r="H761" s="76">
        <f t="shared" si="23"/>
        <v>1</v>
      </c>
    </row>
    <row r="762" hidden="1" spans="1:8">
      <c r="A762" s="222">
        <f t="shared" si="22"/>
        <v>7</v>
      </c>
      <c r="B762" s="223">
        <v>2101799</v>
      </c>
      <c r="C762" s="138" t="s">
        <v>1110</v>
      </c>
      <c r="D762" s="227">
        <f>_xlfn.XLOOKUP(B762,表3!B:B,表3!D:D,0)</f>
        <v>0</v>
      </c>
      <c r="E762" s="139">
        <v>0</v>
      </c>
      <c r="F762" s="139">
        <v>0</v>
      </c>
      <c r="G762" s="231"/>
      <c r="H762" s="76">
        <f t="shared" si="23"/>
        <v>0</v>
      </c>
    </row>
    <row r="763" hidden="1" spans="1:8">
      <c r="A763" s="222">
        <f t="shared" si="22"/>
        <v>5</v>
      </c>
      <c r="B763" s="223">
        <v>21018</v>
      </c>
      <c r="C763" s="140" t="s">
        <v>1111</v>
      </c>
      <c r="D763" s="227">
        <f>_xlfn.XLOOKUP(B763,表3!B:B,表3!D:D,0)</f>
        <v>0</v>
      </c>
      <c r="E763" s="139">
        <f>SUM(E764:E767)</f>
        <v>0</v>
      </c>
      <c r="F763" s="139">
        <f>SUM(F764:F767)</f>
        <v>0</v>
      </c>
      <c r="G763" s="231"/>
      <c r="H763" s="76">
        <f t="shared" si="23"/>
        <v>0</v>
      </c>
    </row>
    <row r="764" hidden="1" spans="1:8">
      <c r="A764" s="222">
        <f t="shared" si="22"/>
        <v>7</v>
      </c>
      <c r="B764" s="223">
        <v>2101801</v>
      </c>
      <c r="C764" s="138" t="s">
        <v>579</v>
      </c>
      <c r="D764" s="227">
        <f>_xlfn.XLOOKUP(B764,表3!B:B,表3!D:D,0)</f>
        <v>0</v>
      </c>
      <c r="E764" s="139">
        <v>0</v>
      </c>
      <c r="F764" s="139">
        <v>0</v>
      </c>
      <c r="G764" s="231"/>
      <c r="H764" s="76">
        <f t="shared" si="23"/>
        <v>0</v>
      </c>
    </row>
    <row r="765" hidden="1" spans="1:8">
      <c r="A765" s="222">
        <f t="shared" si="22"/>
        <v>7</v>
      </c>
      <c r="B765" s="223">
        <v>2101802</v>
      </c>
      <c r="C765" s="138" t="s">
        <v>339</v>
      </c>
      <c r="D765" s="227">
        <f>_xlfn.XLOOKUP(B765,表3!B:B,表3!D:D,0)</f>
        <v>0</v>
      </c>
      <c r="E765" s="139">
        <v>0</v>
      </c>
      <c r="F765" s="139">
        <v>0</v>
      </c>
      <c r="G765" s="231"/>
      <c r="H765" s="76">
        <f t="shared" si="23"/>
        <v>0</v>
      </c>
    </row>
    <row r="766" hidden="1" spans="1:8">
      <c r="A766" s="222">
        <f t="shared" si="22"/>
        <v>7</v>
      </c>
      <c r="B766" s="223">
        <v>2101803</v>
      </c>
      <c r="C766" s="138" t="s">
        <v>580</v>
      </c>
      <c r="D766" s="227">
        <f>_xlfn.XLOOKUP(B766,表3!B:B,表3!D:D,0)</f>
        <v>0</v>
      </c>
      <c r="E766" s="139">
        <v>0</v>
      </c>
      <c r="F766" s="139">
        <v>0</v>
      </c>
      <c r="G766" s="231"/>
      <c r="H766" s="76">
        <f t="shared" si="23"/>
        <v>0</v>
      </c>
    </row>
    <row r="767" hidden="1" spans="1:8">
      <c r="A767" s="222">
        <f t="shared" si="22"/>
        <v>7</v>
      </c>
      <c r="B767" s="223">
        <v>2101899</v>
      </c>
      <c r="C767" s="138" t="s">
        <v>1112</v>
      </c>
      <c r="D767" s="227">
        <f>_xlfn.XLOOKUP(B767,表3!B:B,表3!D:D,0)</f>
        <v>0</v>
      </c>
      <c r="E767" s="139">
        <v>0</v>
      </c>
      <c r="F767" s="139">
        <v>0</v>
      </c>
      <c r="G767" s="231"/>
      <c r="H767" s="76">
        <f t="shared" si="23"/>
        <v>0</v>
      </c>
    </row>
    <row r="768" spans="1:8">
      <c r="A768" s="222">
        <f t="shared" si="22"/>
        <v>5</v>
      </c>
      <c r="B768" s="223">
        <v>21099</v>
      </c>
      <c r="C768" s="140" t="s">
        <v>1113</v>
      </c>
      <c r="D768" s="227">
        <f>_xlfn.XLOOKUP(B768,表3!B:B,表3!D:D,0)</f>
        <v>2150</v>
      </c>
      <c r="E768" s="139">
        <f>E769</f>
        <v>2150</v>
      </c>
      <c r="F768" s="139">
        <f>F769</f>
        <v>3011</v>
      </c>
      <c r="G768" s="231"/>
      <c r="H768" s="76">
        <f t="shared" si="23"/>
        <v>1</v>
      </c>
    </row>
    <row r="769" spans="1:8">
      <c r="A769" s="222">
        <f t="shared" si="22"/>
        <v>7</v>
      </c>
      <c r="B769" s="223">
        <v>2109999</v>
      </c>
      <c r="C769" s="138" t="s">
        <v>1114</v>
      </c>
      <c r="D769" s="227">
        <f>_xlfn.XLOOKUP(B769,表3!B:B,表3!D:D,0)</f>
        <v>2150</v>
      </c>
      <c r="E769" s="139">
        <v>2150</v>
      </c>
      <c r="F769" s="139">
        <v>3011</v>
      </c>
      <c r="G769" s="231"/>
      <c r="H769" s="76">
        <f t="shared" si="23"/>
        <v>1</v>
      </c>
    </row>
    <row r="770" spans="1:8">
      <c r="A770" s="222">
        <f t="shared" si="22"/>
        <v>3</v>
      </c>
      <c r="B770" s="223">
        <v>211</v>
      </c>
      <c r="C770" s="140" t="s">
        <v>397</v>
      </c>
      <c r="D770" s="227">
        <f>_xlfn.XLOOKUP(B770,表3!B:B,表3!D:D,0)</f>
        <v>10821.37</v>
      </c>
      <c r="E770" s="139">
        <f>SUM(E771,E781,E785,E794,E801,E808,E811,E814,E816,E818,E824,E826,E828,E839)</f>
        <v>10821.37</v>
      </c>
      <c r="F770" s="139">
        <f>SUM(F771,F781,F785,F794,F801,F808,F811,F814,F816,F818,F824,F826,F828,F839)</f>
        <v>8294</v>
      </c>
      <c r="G770" s="231"/>
      <c r="H770" s="76">
        <f t="shared" si="23"/>
        <v>1</v>
      </c>
    </row>
    <row r="771" hidden="1" spans="1:8">
      <c r="A771" s="222">
        <f t="shared" si="22"/>
        <v>5</v>
      </c>
      <c r="B771" s="223">
        <v>21101</v>
      </c>
      <c r="C771" s="140" t="s">
        <v>1115</v>
      </c>
      <c r="D771" s="227">
        <f>_xlfn.XLOOKUP(B771,表3!B:B,表3!D:D,0)</f>
        <v>0</v>
      </c>
      <c r="E771" s="139">
        <f>SUM(E772:E780)</f>
        <v>0</v>
      </c>
      <c r="F771" s="139">
        <f>SUM(F772:F780)</f>
        <v>0</v>
      </c>
      <c r="G771" s="231"/>
      <c r="H771" s="76">
        <f t="shared" si="23"/>
        <v>0</v>
      </c>
    </row>
    <row r="772" hidden="1" spans="1:8">
      <c r="A772" s="222">
        <f t="shared" ref="A772:A835" si="24">LEN(B772)</f>
        <v>7</v>
      </c>
      <c r="B772" s="223">
        <v>2110101</v>
      </c>
      <c r="C772" s="138" t="s">
        <v>579</v>
      </c>
      <c r="D772" s="227">
        <f>_xlfn.XLOOKUP(B772,表3!B:B,表3!D:D,0)</f>
        <v>0</v>
      </c>
      <c r="E772" s="139">
        <v>0</v>
      </c>
      <c r="F772" s="139">
        <v>0</v>
      </c>
      <c r="G772" s="231"/>
      <c r="H772" s="76">
        <f t="shared" si="23"/>
        <v>0</v>
      </c>
    </row>
    <row r="773" hidden="1" spans="1:8">
      <c r="A773" s="222">
        <f t="shared" si="24"/>
        <v>7</v>
      </c>
      <c r="B773" s="223">
        <v>2110102</v>
      </c>
      <c r="C773" s="138" t="s">
        <v>339</v>
      </c>
      <c r="D773" s="227">
        <f>_xlfn.XLOOKUP(B773,表3!B:B,表3!D:D,0)</f>
        <v>0</v>
      </c>
      <c r="E773" s="139">
        <v>0</v>
      </c>
      <c r="F773" s="139">
        <v>0</v>
      </c>
      <c r="G773" s="231"/>
      <c r="H773" s="76">
        <f t="shared" ref="H773:H836" si="25">IF(AND(D773=0,E773=0,F773=0),0,1)</f>
        <v>0</v>
      </c>
    </row>
    <row r="774" hidden="1" spans="1:8">
      <c r="A774" s="222">
        <f t="shared" si="24"/>
        <v>7</v>
      </c>
      <c r="B774" s="223">
        <v>2110103</v>
      </c>
      <c r="C774" s="138" t="s">
        <v>580</v>
      </c>
      <c r="D774" s="227">
        <f>_xlfn.XLOOKUP(B774,表3!B:B,表3!D:D,0)</f>
        <v>0</v>
      </c>
      <c r="E774" s="139">
        <v>0</v>
      </c>
      <c r="F774" s="139">
        <v>0</v>
      </c>
      <c r="G774" s="231"/>
      <c r="H774" s="76">
        <f t="shared" si="25"/>
        <v>0</v>
      </c>
    </row>
    <row r="775" hidden="1" spans="1:8">
      <c r="A775" s="222">
        <f t="shared" si="24"/>
        <v>7</v>
      </c>
      <c r="B775" s="223">
        <v>2110104</v>
      </c>
      <c r="C775" s="138" t="s">
        <v>1116</v>
      </c>
      <c r="D775" s="227">
        <f>_xlfn.XLOOKUP(B775,表3!B:B,表3!D:D,0)</f>
        <v>0</v>
      </c>
      <c r="E775" s="139">
        <v>0</v>
      </c>
      <c r="F775" s="139">
        <v>0</v>
      </c>
      <c r="G775" s="231"/>
      <c r="H775" s="76">
        <f t="shared" si="25"/>
        <v>0</v>
      </c>
    </row>
    <row r="776" hidden="1" spans="1:8">
      <c r="A776" s="222">
        <f t="shared" si="24"/>
        <v>7</v>
      </c>
      <c r="B776" s="223">
        <v>2110105</v>
      </c>
      <c r="C776" s="138" t="s">
        <v>1117</v>
      </c>
      <c r="D776" s="227">
        <f>_xlfn.XLOOKUP(B776,表3!B:B,表3!D:D,0)</f>
        <v>0</v>
      </c>
      <c r="E776" s="139">
        <v>0</v>
      </c>
      <c r="F776" s="139">
        <v>0</v>
      </c>
      <c r="G776" s="231"/>
      <c r="H776" s="76">
        <f t="shared" si="25"/>
        <v>0</v>
      </c>
    </row>
    <row r="777" hidden="1" spans="1:8">
      <c r="A777" s="222">
        <f t="shared" si="24"/>
        <v>7</v>
      </c>
      <c r="B777" s="223">
        <v>2110106</v>
      </c>
      <c r="C777" s="138" t="s">
        <v>1118</v>
      </c>
      <c r="D777" s="227">
        <f>_xlfn.XLOOKUP(B777,表3!B:B,表3!D:D,0)</f>
        <v>0</v>
      </c>
      <c r="E777" s="139">
        <v>0</v>
      </c>
      <c r="F777" s="139">
        <v>0</v>
      </c>
      <c r="G777" s="231"/>
      <c r="H777" s="76">
        <f t="shared" si="25"/>
        <v>0</v>
      </c>
    </row>
    <row r="778" hidden="1" spans="1:8">
      <c r="A778" s="222">
        <f t="shared" si="24"/>
        <v>7</v>
      </c>
      <c r="B778" s="223">
        <v>2110107</v>
      </c>
      <c r="C778" s="138" t="s">
        <v>1119</v>
      </c>
      <c r="D778" s="227">
        <f>_xlfn.XLOOKUP(B778,表3!B:B,表3!D:D,0)</f>
        <v>0</v>
      </c>
      <c r="E778" s="139">
        <v>0</v>
      </c>
      <c r="F778" s="139">
        <v>0</v>
      </c>
      <c r="G778" s="231"/>
      <c r="H778" s="76">
        <f t="shared" si="25"/>
        <v>0</v>
      </c>
    </row>
    <row r="779" hidden="1" spans="1:8">
      <c r="A779" s="222">
        <f t="shared" si="24"/>
        <v>7</v>
      </c>
      <c r="B779" s="223">
        <v>2110108</v>
      </c>
      <c r="C779" s="138" t="s">
        <v>1120</v>
      </c>
      <c r="D779" s="227">
        <f>_xlfn.XLOOKUP(B779,表3!B:B,表3!D:D,0)</f>
        <v>0</v>
      </c>
      <c r="E779" s="139">
        <v>0</v>
      </c>
      <c r="F779" s="139">
        <v>0</v>
      </c>
      <c r="G779" s="231"/>
      <c r="H779" s="76">
        <f t="shared" si="25"/>
        <v>0</v>
      </c>
    </row>
    <row r="780" hidden="1" spans="1:8">
      <c r="A780" s="222">
        <f t="shared" si="24"/>
        <v>7</v>
      </c>
      <c r="B780" s="223">
        <v>2110199</v>
      </c>
      <c r="C780" s="138" t="s">
        <v>1121</v>
      </c>
      <c r="D780" s="227">
        <f>_xlfn.XLOOKUP(B780,表3!B:B,表3!D:D,0)</f>
        <v>0</v>
      </c>
      <c r="E780" s="139">
        <v>0</v>
      </c>
      <c r="F780" s="139">
        <v>0</v>
      </c>
      <c r="G780" s="231"/>
      <c r="H780" s="76">
        <f t="shared" si="25"/>
        <v>0</v>
      </c>
    </row>
    <row r="781" hidden="1" spans="1:8">
      <c r="A781" s="222">
        <f t="shared" si="24"/>
        <v>5</v>
      </c>
      <c r="B781" s="223">
        <v>21102</v>
      </c>
      <c r="C781" s="140" t="s">
        <v>1122</v>
      </c>
      <c r="D781" s="227">
        <f>_xlfn.XLOOKUP(B781,表3!B:B,表3!D:D,0)</f>
        <v>0</v>
      </c>
      <c r="E781" s="139">
        <f>SUM(E782:E784)</f>
        <v>0</v>
      </c>
      <c r="F781" s="139">
        <f>SUM(F782:F784)</f>
        <v>0</v>
      </c>
      <c r="G781" s="231"/>
      <c r="H781" s="76">
        <f t="shared" si="25"/>
        <v>0</v>
      </c>
    </row>
    <row r="782" hidden="1" spans="1:8">
      <c r="A782" s="222">
        <f t="shared" si="24"/>
        <v>7</v>
      </c>
      <c r="B782" s="223">
        <v>2110203</v>
      </c>
      <c r="C782" s="138" t="s">
        <v>1123</v>
      </c>
      <c r="D782" s="227">
        <f>_xlfn.XLOOKUP(B782,表3!B:B,表3!D:D,0)</f>
        <v>0</v>
      </c>
      <c r="E782" s="139">
        <v>0</v>
      </c>
      <c r="F782" s="139">
        <v>0</v>
      </c>
      <c r="G782" s="231"/>
      <c r="H782" s="76">
        <f t="shared" si="25"/>
        <v>0</v>
      </c>
    </row>
    <row r="783" hidden="1" spans="1:8">
      <c r="A783" s="222">
        <f t="shared" si="24"/>
        <v>7</v>
      </c>
      <c r="B783" s="223">
        <v>2110204</v>
      </c>
      <c r="C783" s="138" t="s">
        <v>1124</v>
      </c>
      <c r="D783" s="227">
        <f>_xlfn.XLOOKUP(B783,表3!B:B,表3!D:D,0)</f>
        <v>0</v>
      </c>
      <c r="E783" s="139">
        <v>0</v>
      </c>
      <c r="F783" s="139">
        <v>0</v>
      </c>
      <c r="G783" s="231"/>
      <c r="H783" s="76">
        <f t="shared" si="25"/>
        <v>0</v>
      </c>
    </row>
    <row r="784" hidden="1" spans="1:8">
      <c r="A784" s="222">
        <f t="shared" si="24"/>
        <v>7</v>
      </c>
      <c r="B784" s="223">
        <v>2110299</v>
      </c>
      <c r="C784" s="138" t="s">
        <v>1125</v>
      </c>
      <c r="D784" s="227">
        <f>_xlfn.XLOOKUP(B784,表3!B:B,表3!D:D,0)</f>
        <v>0</v>
      </c>
      <c r="E784" s="139">
        <v>0</v>
      </c>
      <c r="F784" s="139">
        <v>0</v>
      </c>
      <c r="G784" s="231"/>
      <c r="H784" s="76">
        <f t="shared" si="25"/>
        <v>0</v>
      </c>
    </row>
    <row r="785" spans="1:8">
      <c r="A785" s="222">
        <f t="shared" si="24"/>
        <v>5</v>
      </c>
      <c r="B785" s="223">
        <v>21103</v>
      </c>
      <c r="C785" s="140" t="s">
        <v>1126</v>
      </c>
      <c r="D785" s="227">
        <f>_xlfn.XLOOKUP(B785,表3!B:B,表3!D:D,0)</f>
        <v>10230</v>
      </c>
      <c r="E785" s="139">
        <f>SUM(E786:E793)</f>
        <v>10230</v>
      </c>
      <c r="F785" s="139">
        <f>SUM(F786:F793)</f>
        <v>7182</v>
      </c>
      <c r="G785" s="231"/>
      <c r="H785" s="76">
        <f t="shared" si="25"/>
        <v>1</v>
      </c>
    </row>
    <row r="786" spans="1:8">
      <c r="A786" s="222">
        <f t="shared" si="24"/>
        <v>7</v>
      </c>
      <c r="B786" s="223">
        <v>2110301</v>
      </c>
      <c r="C786" s="138" t="s">
        <v>1127</v>
      </c>
      <c r="D786" s="227">
        <f>_xlfn.XLOOKUP(B786,表3!B:B,表3!D:D,0)</f>
        <v>0</v>
      </c>
      <c r="E786" s="139">
        <v>0</v>
      </c>
      <c r="F786" s="139">
        <v>1000</v>
      </c>
      <c r="G786" s="231"/>
      <c r="H786" s="76">
        <f t="shared" si="25"/>
        <v>1</v>
      </c>
    </row>
    <row r="787" spans="1:8">
      <c r="A787" s="222">
        <f t="shared" si="24"/>
        <v>7</v>
      </c>
      <c r="B787" s="223">
        <v>2110302</v>
      </c>
      <c r="C787" s="138" t="s">
        <v>1128</v>
      </c>
      <c r="D787" s="227">
        <f>_xlfn.XLOOKUP(B787,表3!B:B,表3!D:D,0)</f>
        <v>2230</v>
      </c>
      <c r="E787" s="139">
        <v>2230</v>
      </c>
      <c r="F787" s="139">
        <v>5693</v>
      </c>
      <c r="G787" s="231"/>
      <c r="H787" s="76">
        <f t="shared" si="25"/>
        <v>1</v>
      </c>
    </row>
    <row r="788" hidden="1" spans="1:8">
      <c r="A788" s="222">
        <f t="shared" si="24"/>
        <v>7</v>
      </c>
      <c r="B788" s="223">
        <v>2110303</v>
      </c>
      <c r="C788" s="138" t="s">
        <v>1129</v>
      </c>
      <c r="D788" s="227">
        <f>_xlfn.XLOOKUP(B788,表3!B:B,表3!D:D,0)</f>
        <v>0</v>
      </c>
      <c r="E788" s="139">
        <v>0</v>
      </c>
      <c r="F788" s="139">
        <v>0</v>
      </c>
      <c r="G788" s="231"/>
      <c r="H788" s="76">
        <f t="shared" si="25"/>
        <v>0</v>
      </c>
    </row>
    <row r="789" spans="1:8">
      <c r="A789" s="222">
        <f t="shared" si="24"/>
        <v>7</v>
      </c>
      <c r="B789" s="223">
        <v>2110304</v>
      </c>
      <c r="C789" s="138" t="s">
        <v>1130</v>
      </c>
      <c r="D789" s="227">
        <f>_xlfn.XLOOKUP(B789,表3!B:B,表3!D:D,0)</f>
        <v>0</v>
      </c>
      <c r="E789" s="139">
        <v>0</v>
      </c>
      <c r="F789" s="139">
        <v>489</v>
      </c>
      <c r="G789" s="231"/>
      <c r="H789" s="76">
        <f t="shared" si="25"/>
        <v>1</v>
      </c>
    </row>
    <row r="790" hidden="1" spans="1:8">
      <c r="A790" s="222">
        <f t="shared" si="24"/>
        <v>7</v>
      </c>
      <c r="B790" s="223">
        <v>2110305</v>
      </c>
      <c r="C790" s="138" t="s">
        <v>1131</v>
      </c>
      <c r="D790" s="227">
        <f>_xlfn.XLOOKUP(B790,表3!B:B,表3!D:D,0)</f>
        <v>0</v>
      </c>
      <c r="E790" s="139">
        <v>0</v>
      </c>
      <c r="F790" s="139">
        <v>0</v>
      </c>
      <c r="G790" s="231"/>
      <c r="H790" s="76">
        <f t="shared" si="25"/>
        <v>0</v>
      </c>
    </row>
    <row r="791" hidden="1" spans="1:8">
      <c r="A791" s="222">
        <f t="shared" si="24"/>
        <v>7</v>
      </c>
      <c r="B791" s="223">
        <v>2110306</v>
      </c>
      <c r="C791" s="138" t="s">
        <v>1132</v>
      </c>
      <c r="D791" s="227">
        <f>_xlfn.XLOOKUP(B791,表3!B:B,表3!D:D,0)</f>
        <v>0</v>
      </c>
      <c r="E791" s="139">
        <v>0</v>
      </c>
      <c r="F791" s="139">
        <v>0</v>
      </c>
      <c r="G791" s="231"/>
      <c r="H791" s="76">
        <f t="shared" si="25"/>
        <v>0</v>
      </c>
    </row>
    <row r="792" hidden="1" spans="1:8">
      <c r="A792" s="222">
        <f t="shared" si="24"/>
        <v>7</v>
      </c>
      <c r="B792" s="223">
        <v>2110307</v>
      </c>
      <c r="C792" s="138" t="s">
        <v>1133</v>
      </c>
      <c r="D792" s="227">
        <f>_xlfn.XLOOKUP(B792,表3!B:B,表3!D:D,0)</f>
        <v>0</v>
      </c>
      <c r="E792" s="139">
        <v>0</v>
      </c>
      <c r="F792" s="139">
        <v>0</v>
      </c>
      <c r="G792" s="231"/>
      <c r="H792" s="76">
        <f t="shared" si="25"/>
        <v>0</v>
      </c>
    </row>
    <row r="793" spans="1:8">
      <c r="A793" s="222">
        <f t="shared" si="24"/>
        <v>7</v>
      </c>
      <c r="B793" s="223">
        <v>2110399</v>
      </c>
      <c r="C793" s="138" t="s">
        <v>1134</v>
      </c>
      <c r="D793" s="227">
        <f>_xlfn.XLOOKUP(B793,表3!B:B,表3!D:D,0)</f>
        <v>8000</v>
      </c>
      <c r="E793" s="139">
        <v>8000</v>
      </c>
      <c r="F793" s="139">
        <v>0</v>
      </c>
      <c r="G793" s="231"/>
      <c r="H793" s="76">
        <f t="shared" si="25"/>
        <v>1</v>
      </c>
    </row>
    <row r="794" spans="1:8">
      <c r="A794" s="222">
        <f t="shared" si="24"/>
        <v>5</v>
      </c>
      <c r="B794" s="223">
        <v>21104</v>
      </c>
      <c r="C794" s="140" t="s">
        <v>1135</v>
      </c>
      <c r="D794" s="227">
        <f>_xlfn.XLOOKUP(B794,表3!B:B,表3!D:D,0)</f>
        <v>535</v>
      </c>
      <c r="E794" s="139">
        <f>SUM(E795:E800)</f>
        <v>535</v>
      </c>
      <c r="F794" s="139">
        <f>SUM(F795:F800)</f>
        <v>999</v>
      </c>
      <c r="G794" s="231"/>
      <c r="H794" s="76">
        <f t="shared" si="25"/>
        <v>1</v>
      </c>
    </row>
    <row r="795" hidden="1" spans="1:8">
      <c r="A795" s="222">
        <f t="shared" si="24"/>
        <v>7</v>
      </c>
      <c r="B795" s="223">
        <v>2110401</v>
      </c>
      <c r="C795" s="138" t="s">
        <v>1136</v>
      </c>
      <c r="D795" s="227">
        <f>_xlfn.XLOOKUP(B795,表3!B:B,表3!D:D,0)</f>
        <v>0</v>
      </c>
      <c r="E795" s="139">
        <v>0</v>
      </c>
      <c r="F795" s="139">
        <v>0</v>
      </c>
      <c r="G795" s="231"/>
      <c r="H795" s="76">
        <f t="shared" si="25"/>
        <v>0</v>
      </c>
    </row>
    <row r="796" spans="1:8">
      <c r="A796" s="222">
        <f t="shared" si="24"/>
        <v>7</v>
      </c>
      <c r="B796" s="223">
        <v>2110402</v>
      </c>
      <c r="C796" s="138" t="s">
        <v>1137</v>
      </c>
      <c r="D796" s="227">
        <f>_xlfn.XLOOKUP(B796,表3!B:B,表3!D:D,0)</f>
        <v>480</v>
      </c>
      <c r="E796" s="139">
        <v>480</v>
      </c>
      <c r="F796" s="139">
        <v>30</v>
      </c>
      <c r="G796" s="231"/>
      <c r="H796" s="76">
        <f t="shared" si="25"/>
        <v>1</v>
      </c>
    </row>
    <row r="797" hidden="1" spans="1:8">
      <c r="A797" s="222">
        <f t="shared" si="24"/>
        <v>7</v>
      </c>
      <c r="B797" s="223">
        <v>2110404</v>
      </c>
      <c r="C797" s="138" t="s">
        <v>1138</v>
      </c>
      <c r="D797" s="227">
        <f>_xlfn.XLOOKUP(B797,表3!B:B,表3!D:D,0)</f>
        <v>0</v>
      </c>
      <c r="E797" s="139">
        <v>0</v>
      </c>
      <c r="F797" s="139">
        <v>0</v>
      </c>
      <c r="G797" s="231"/>
      <c r="H797" s="76">
        <f t="shared" si="25"/>
        <v>0</v>
      </c>
    </row>
    <row r="798" hidden="1" spans="1:8">
      <c r="A798" s="222">
        <f t="shared" si="24"/>
        <v>7</v>
      </c>
      <c r="B798" s="223">
        <v>2110405</v>
      </c>
      <c r="C798" s="138" t="s">
        <v>1139</v>
      </c>
      <c r="D798" s="227">
        <f>_xlfn.XLOOKUP(B798,表3!B:B,表3!D:D,0)</f>
        <v>0</v>
      </c>
      <c r="E798" s="139">
        <v>0</v>
      </c>
      <c r="F798" s="139">
        <v>0</v>
      </c>
      <c r="G798" s="231"/>
      <c r="H798" s="76">
        <f t="shared" si="25"/>
        <v>0</v>
      </c>
    </row>
    <row r="799" spans="1:8">
      <c r="A799" s="222">
        <f t="shared" si="24"/>
        <v>7</v>
      </c>
      <c r="B799" s="223">
        <v>2110406</v>
      </c>
      <c r="C799" s="138" t="s">
        <v>1140</v>
      </c>
      <c r="D799" s="227">
        <f>_xlfn.XLOOKUP(B799,表3!B:B,表3!D:D,0)</f>
        <v>0</v>
      </c>
      <c r="E799" s="139">
        <v>0</v>
      </c>
      <c r="F799" s="139">
        <v>8</v>
      </c>
      <c r="G799" s="231"/>
      <c r="H799" s="76">
        <f t="shared" si="25"/>
        <v>1</v>
      </c>
    </row>
    <row r="800" spans="1:8">
      <c r="A800" s="222">
        <f t="shared" si="24"/>
        <v>7</v>
      </c>
      <c r="B800" s="223">
        <v>2110499</v>
      </c>
      <c r="C800" s="138" t="s">
        <v>1141</v>
      </c>
      <c r="D800" s="227">
        <f>_xlfn.XLOOKUP(B800,表3!B:B,表3!D:D,0)</f>
        <v>55</v>
      </c>
      <c r="E800" s="139">
        <v>55</v>
      </c>
      <c r="F800" s="139">
        <v>961</v>
      </c>
      <c r="G800" s="231"/>
      <c r="H800" s="76">
        <f t="shared" si="25"/>
        <v>1</v>
      </c>
    </row>
    <row r="801" spans="1:8">
      <c r="A801" s="222">
        <f t="shared" si="24"/>
        <v>5</v>
      </c>
      <c r="B801" s="223">
        <v>21105</v>
      </c>
      <c r="C801" s="140" t="s">
        <v>1142</v>
      </c>
      <c r="D801" s="227">
        <f>_xlfn.XLOOKUP(B801,表3!B:B,表3!D:D,0)</f>
        <v>56.37</v>
      </c>
      <c r="E801" s="139">
        <f>SUM(E802:E807)</f>
        <v>56.37</v>
      </c>
      <c r="F801" s="139">
        <f>SUM(F802:F807)</f>
        <v>113</v>
      </c>
      <c r="G801" s="231"/>
      <c r="H801" s="76">
        <f t="shared" si="25"/>
        <v>1</v>
      </c>
    </row>
    <row r="802" spans="1:8">
      <c r="A802" s="222">
        <f t="shared" si="24"/>
        <v>7</v>
      </c>
      <c r="B802" s="223">
        <v>2110501</v>
      </c>
      <c r="C802" s="138" t="s">
        <v>1143</v>
      </c>
      <c r="D802" s="227">
        <f>_xlfn.XLOOKUP(B802,表3!B:B,表3!D:D,0)</f>
        <v>36.37</v>
      </c>
      <c r="E802" s="139">
        <v>36.37</v>
      </c>
      <c r="F802" s="139">
        <v>21</v>
      </c>
      <c r="G802" s="231"/>
      <c r="H802" s="76">
        <f t="shared" si="25"/>
        <v>1</v>
      </c>
    </row>
    <row r="803" hidden="1" spans="1:8">
      <c r="A803" s="222">
        <f t="shared" si="24"/>
        <v>7</v>
      </c>
      <c r="B803" s="223">
        <v>2110502</v>
      </c>
      <c r="C803" s="138" t="s">
        <v>1144</v>
      </c>
      <c r="D803" s="227">
        <f>_xlfn.XLOOKUP(B803,表3!B:B,表3!D:D,0)</f>
        <v>0</v>
      </c>
      <c r="E803" s="139">
        <v>0</v>
      </c>
      <c r="F803" s="139">
        <v>0</v>
      </c>
      <c r="G803" s="231"/>
      <c r="H803" s="76">
        <f t="shared" si="25"/>
        <v>0</v>
      </c>
    </row>
    <row r="804" hidden="1" spans="1:8">
      <c r="A804" s="222">
        <f t="shared" si="24"/>
        <v>7</v>
      </c>
      <c r="B804" s="223">
        <v>2110503</v>
      </c>
      <c r="C804" s="138" t="s">
        <v>1145</v>
      </c>
      <c r="D804" s="227">
        <f>_xlfn.XLOOKUP(B804,表3!B:B,表3!D:D,0)</f>
        <v>0</v>
      </c>
      <c r="E804" s="139">
        <v>0</v>
      </c>
      <c r="F804" s="139">
        <v>0</v>
      </c>
      <c r="G804" s="231"/>
      <c r="H804" s="76">
        <f t="shared" si="25"/>
        <v>0</v>
      </c>
    </row>
    <row r="805" hidden="1" spans="1:8">
      <c r="A805" s="222">
        <f t="shared" si="24"/>
        <v>7</v>
      </c>
      <c r="B805" s="223">
        <v>2110506</v>
      </c>
      <c r="C805" s="138" t="s">
        <v>1146</v>
      </c>
      <c r="D805" s="227">
        <f>_xlfn.XLOOKUP(B805,表3!B:B,表3!D:D,0)</f>
        <v>0</v>
      </c>
      <c r="E805" s="139">
        <v>0</v>
      </c>
      <c r="F805" s="139">
        <v>0</v>
      </c>
      <c r="G805" s="231"/>
      <c r="H805" s="76">
        <f t="shared" si="25"/>
        <v>0</v>
      </c>
    </row>
    <row r="806" spans="1:8">
      <c r="A806" s="222">
        <f t="shared" si="24"/>
        <v>7</v>
      </c>
      <c r="B806" s="223">
        <v>2110507</v>
      </c>
      <c r="C806" s="138" t="s">
        <v>1147</v>
      </c>
      <c r="D806" s="227">
        <f>_xlfn.XLOOKUP(B806,表3!B:B,表3!D:D,0)</f>
        <v>20</v>
      </c>
      <c r="E806" s="139">
        <v>20</v>
      </c>
      <c r="F806" s="139">
        <v>10</v>
      </c>
      <c r="G806" s="231"/>
      <c r="H806" s="76">
        <f t="shared" si="25"/>
        <v>1</v>
      </c>
    </row>
    <row r="807" spans="1:8">
      <c r="A807" s="222">
        <f t="shared" si="24"/>
        <v>7</v>
      </c>
      <c r="B807" s="223">
        <v>2110599</v>
      </c>
      <c r="C807" s="138" t="s">
        <v>1148</v>
      </c>
      <c r="D807" s="227">
        <f>_xlfn.XLOOKUP(B807,表3!B:B,表3!D:D,0)</f>
        <v>0</v>
      </c>
      <c r="E807" s="139">
        <v>0</v>
      </c>
      <c r="F807" s="139">
        <v>82</v>
      </c>
      <c r="G807" s="231"/>
      <c r="H807" s="76">
        <f t="shared" si="25"/>
        <v>1</v>
      </c>
    </row>
    <row r="808" hidden="1" spans="1:8">
      <c r="A808" s="222">
        <f t="shared" si="24"/>
        <v>5</v>
      </c>
      <c r="B808" s="223">
        <v>21107</v>
      </c>
      <c r="C808" s="140" t="s">
        <v>1149</v>
      </c>
      <c r="D808" s="227">
        <f>_xlfn.XLOOKUP(B808,表3!B:B,表3!D:D,0)</f>
        <v>0</v>
      </c>
      <c r="E808" s="139">
        <f>SUM(E809:E810)</f>
        <v>0</v>
      </c>
      <c r="F808" s="139">
        <f>SUM(F809:F810)</f>
        <v>0</v>
      </c>
      <c r="G808" s="231"/>
      <c r="H808" s="76">
        <f t="shared" si="25"/>
        <v>0</v>
      </c>
    </row>
    <row r="809" hidden="1" spans="1:8">
      <c r="A809" s="222">
        <f t="shared" si="24"/>
        <v>7</v>
      </c>
      <c r="B809" s="223">
        <v>2110704</v>
      </c>
      <c r="C809" s="138" t="s">
        <v>1150</v>
      </c>
      <c r="D809" s="227">
        <f>_xlfn.XLOOKUP(B809,表3!B:B,表3!D:D,0)</f>
        <v>0</v>
      </c>
      <c r="E809" s="139">
        <v>0</v>
      </c>
      <c r="F809" s="139">
        <v>0</v>
      </c>
      <c r="G809" s="231"/>
      <c r="H809" s="76">
        <f t="shared" si="25"/>
        <v>0</v>
      </c>
    </row>
    <row r="810" hidden="1" spans="1:8">
      <c r="A810" s="222">
        <f t="shared" si="24"/>
        <v>7</v>
      </c>
      <c r="B810" s="223">
        <v>2110799</v>
      </c>
      <c r="C810" s="138" t="s">
        <v>1151</v>
      </c>
      <c r="D810" s="227">
        <f>_xlfn.XLOOKUP(B810,表3!B:B,表3!D:D,0)</f>
        <v>0</v>
      </c>
      <c r="E810" s="139">
        <v>0</v>
      </c>
      <c r="F810" s="139">
        <v>0</v>
      </c>
      <c r="G810" s="231"/>
      <c r="H810" s="76">
        <f t="shared" si="25"/>
        <v>0</v>
      </c>
    </row>
    <row r="811" hidden="1" spans="1:8">
      <c r="A811" s="222">
        <f t="shared" si="24"/>
        <v>5</v>
      </c>
      <c r="B811" s="223">
        <v>21108</v>
      </c>
      <c r="C811" s="140" t="s">
        <v>1152</v>
      </c>
      <c r="D811" s="227">
        <f>_xlfn.XLOOKUP(B811,表3!B:B,表3!D:D,0)</f>
        <v>0</v>
      </c>
      <c r="E811" s="139">
        <f>SUM(E812:E813)</f>
        <v>0</v>
      </c>
      <c r="F811" s="139">
        <f>SUM(F812:F813)</f>
        <v>0</v>
      </c>
      <c r="G811" s="231"/>
      <c r="H811" s="76">
        <f t="shared" si="25"/>
        <v>0</v>
      </c>
    </row>
    <row r="812" hidden="1" spans="1:8">
      <c r="A812" s="222">
        <f t="shared" si="24"/>
        <v>7</v>
      </c>
      <c r="B812" s="223">
        <v>2110804</v>
      </c>
      <c r="C812" s="138" t="s">
        <v>1153</v>
      </c>
      <c r="D812" s="227">
        <f>_xlfn.XLOOKUP(B812,表3!B:B,表3!D:D,0)</f>
        <v>0</v>
      </c>
      <c r="E812" s="139">
        <v>0</v>
      </c>
      <c r="F812" s="139">
        <v>0</v>
      </c>
      <c r="G812" s="231"/>
      <c r="H812" s="76">
        <f t="shared" si="25"/>
        <v>0</v>
      </c>
    </row>
    <row r="813" hidden="1" spans="1:8">
      <c r="A813" s="222">
        <f t="shared" si="24"/>
        <v>7</v>
      </c>
      <c r="B813" s="223">
        <v>2110899</v>
      </c>
      <c r="C813" s="138" t="s">
        <v>1154</v>
      </c>
      <c r="D813" s="227">
        <f>_xlfn.XLOOKUP(B813,表3!B:B,表3!D:D,0)</f>
        <v>0</v>
      </c>
      <c r="E813" s="139">
        <v>0</v>
      </c>
      <c r="F813" s="139">
        <v>0</v>
      </c>
      <c r="G813" s="231"/>
      <c r="H813" s="76">
        <f t="shared" si="25"/>
        <v>0</v>
      </c>
    </row>
    <row r="814" hidden="1" spans="1:8">
      <c r="A814" s="222">
        <f t="shared" si="24"/>
        <v>5</v>
      </c>
      <c r="B814" s="223">
        <v>21109</v>
      </c>
      <c r="C814" s="140" t="s">
        <v>1155</v>
      </c>
      <c r="D814" s="227">
        <f>_xlfn.XLOOKUP(B814,表3!B:B,表3!D:D,0)</f>
        <v>0</v>
      </c>
      <c r="E814" s="139">
        <f>E815</f>
        <v>0</v>
      </c>
      <c r="F814" s="139">
        <f>F815</f>
        <v>0</v>
      </c>
      <c r="G814" s="231"/>
      <c r="H814" s="76">
        <f t="shared" si="25"/>
        <v>0</v>
      </c>
    </row>
    <row r="815" hidden="1" spans="1:8">
      <c r="A815" s="222">
        <f t="shared" si="24"/>
        <v>7</v>
      </c>
      <c r="B815" s="223">
        <v>2110901</v>
      </c>
      <c r="C815" s="138" t="s">
        <v>1156</v>
      </c>
      <c r="D815" s="227">
        <f>_xlfn.XLOOKUP(B815,表3!B:B,表3!D:D,0)</f>
        <v>0</v>
      </c>
      <c r="E815" s="139">
        <v>0</v>
      </c>
      <c r="F815" s="139">
        <v>0</v>
      </c>
      <c r="G815" s="231"/>
      <c r="H815" s="76">
        <f t="shared" si="25"/>
        <v>0</v>
      </c>
    </row>
    <row r="816" hidden="1" spans="1:8">
      <c r="A816" s="222">
        <f t="shared" si="24"/>
        <v>5</v>
      </c>
      <c r="B816" s="223">
        <v>21110</v>
      </c>
      <c r="C816" s="140" t="s">
        <v>1157</v>
      </c>
      <c r="D816" s="227">
        <f>_xlfn.XLOOKUP(B816,表3!B:B,表3!D:D,0)</f>
        <v>0</v>
      </c>
      <c r="E816" s="139">
        <f>E817</f>
        <v>0</v>
      </c>
      <c r="F816" s="139">
        <f>F817</f>
        <v>0</v>
      </c>
      <c r="G816" s="231"/>
      <c r="H816" s="76">
        <f t="shared" si="25"/>
        <v>0</v>
      </c>
    </row>
    <row r="817" hidden="1" spans="1:8">
      <c r="A817" s="222">
        <f t="shared" si="24"/>
        <v>7</v>
      </c>
      <c r="B817" s="223">
        <v>2111001</v>
      </c>
      <c r="C817" s="138" t="s">
        <v>1158</v>
      </c>
      <c r="D817" s="227">
        <f>_xlfn.XLOOKUP(B817,表3!B:B,表3!D:D,0)</f>
        <v>0</v>
      </c>
      <c r="E817" s="139">
        <v>0</v>
      </c>
      <c r="F817" s="139">
        <v>0</v>
      </c>
      <c r="G817" s="231"/>
      <c r="H817" s="76">
        <f t="shared" si="25"/>
        <v>0</v>
      </c>
    </row>
    <row r="818" hidden="1" spans="1:8">
      <c r="A818" s="222">
        <f t="shared" si="24"/>
        <v>5</v>
      </c>
      <c r="B818" s="223">
        <v>21111</v>
      </c>
      <c r="C818" s="140" t="s">
        <v>1159</v>
      </c>
      <c r="D818" s="227">
        <f>_xlfn.XLOOKUP(B818,表3!B:B,表3!D:D,0)</f>
        <v>0</v>
      </c>
      <c r="E818" s="139">
        <f>SUM(E819:E823)</f>
        <v>0</v>
      </c>
      <c r="F818" s="139">
        <f>SUM(F819:F823)</f>
        <v>0</v>
      </c>
      <c r="G818" s="231"/>
      <c r="H818" s="76">
        <f t="shared" si="25"/>
        <v>0</v>
      </c>
    </row>
    <row r="819" hidden="1" spans="1:8">
      <c r="A819" s="222">
        <f t="shared" si="24"/>
        <v>7</v>
      </c>
      <c r="B819" s="223">
        <v>2111101</v>
      </c>
      <c r="C819" s="138" t="s">
        <v>1160</v>
      </c>
      <c r="D819" s="227">
        <f>_xlfn.XLOOKUP(B819,表3!B:B,表3!D:D,0)</f>
        <v>0</v>
      </c>
      <c r="E819" s="139">
        <v>0</v>
      </c>
      <c r="F819" s="139">
        <v>0</v>
      </c>
      <c r="G819" s="231"/>
      <c r="H819" s="76">
        <f t="shared" si="25"/>
        <v>0</v>
      </c>
    </row>
    <row r="820" hidden="1" spans="1:8">
      <c r="A820" s="222">
        <f t="shared" si="24"/>
        <v>7</v>
      </c>
      <c r="B820" s="223">
        <v>2111102</v>
      </c>
      <c r="C820" s="138" t="s">
        <v>1161</v>
      </c>
      <c r="D820" s="227">
        <f>_xlfn.XLOOKUP(B820,表3!B:B,表3!D:D,0)</f>
        <v>0</v>
      </c>
      <c r="E820" s="139">
        <v>0</v>
      </c>
      <c r="F820" s="139">
        <v>0</v>
      </c>
      <c r="G820" s="231"/>
      <c r="H820" s="76">
        <f t="shared" si="25"/>
        <v>0</v>
      </c>
    </row>
    <row r="821" hidden="1" spans="1:8">
      <c r="A821" s="222">
        <f t="shared" si="24"/>
        <v>7</v>
      </c>
      <c r="B821" s="223">
        <v>2111103</v>
      </c>
      <c r="C821" s="138" t="s">
        <v>1162</v>
      </c>
      <c r="D821" s="227">
        <f>_xlfn.XLOOKUP(B821,表3!B:B,表3!D:D,0)</f>
        <v>0</v>
      </c>
      <c r="E821" s="139">
        <v>0</v>
      </c>
      <c r="F821" s="139">
        <v>0</v>
      </c>
      <c r="G821" s="231"/>
      <c r="H821" s="76">
        <f t="shared" si="25"/>
        <v>0</v>
      </c>
    </row>
    <row r="822" hidden="1" spans="1:8">
      <c r="A822" s="222">
        <f t="shared" si="24"/>
        <v>7</v>
      </c>
      <c r="B822" s="223">
        <v>2111104</v>
      </c>
      <c r="C822" s="138" t="s">
        <v>1163</v>
      </c>
      <c r="D822" s="227">
        <f>_xlfn.XLOOKUP(B822,表3!B:B,表3!D:D,0)</f>
        <v>0</v>
      </c>
      <c r="E822" s="139">
        <v>0</v>
      </c>
      <c r="F822" s="139">
        <v>0</v>
      </c>
      <c r="G822" s="231"/>
      <c r="H822" s="76">
        <f t="shared" si="25"/>
        <v>0</v>
      </c>
    </row>
    <row r="823" hidden="1" spans="1:8">
      <c r="A823" s="222">
        <f t="shared" si="24"/>
        <v>7</v>
      </c>
      <c r="B823" s="223">
        <v>2111199</v>
      </c>
      <c r="C823" s="138" t="s">
        <v>1164</v>
      </c>
      <c r="D823" s="227">
        <f>_xlfn.XLOOKUP(B823,表3!B:B,表3!D:D,0)</f>
        <v>0</v>
      </c>
      <c r="E823" s="139">
        <v>0</v>
      </c>
      <c r="F823" s="139">
        <v>0</v>
      </c>
      <c r="G823" s="231"/>
      <c r="H823" s="76">
        <f t="shared" si="25"/>
        <v>0</v>
      </c>
    </row>
    <row r="824" hidden="1" spans="1:8">
      <c r="A824" s="222">
        <f t="shared" si="24"/>
        <v>5</v>
      </c>
      <c r="B824" s="223">
        <v>21112</v>
      </c>
      <c r="C824" s="140" t="s">
        <v>1165</v>
      </c>
      <c r="D824" s="227">
        <f>_xlfn.XLOOKUP(B824,表3!B:B,表3!D:D,0)</f>
        <v>0</v>
      </c>
      <c r="E824" s="139">
        <f>E825</f>
        <v>0</v>
      </c>
      <c r="F824" s="139">
        <f>F825</f>
        <v>0</v>
      </c>
      <c r="G824" s="231"/>
      <c r="H824" s="76">
        <f t="shared" si="25"/>
        <v>0</v>
      </c>
    </row>
    <row r="825" hidden="1" spans="1:8">
      <c r="A825" s="222">
        <f t="shared" si="24"/>
        <v>7</v>
      </c>
      <c r="B825" s="223">
        <v>2111201</v>
      </c>
      <c r="C825" s="138" t="s">
        <v>1166</v>
      </c>
      <c r="D825" s="227">
        <f>_xlfn.XLOOKUP(B825,表3!B:B,表3!D:D,0)</f>
        <v>0</v>
      </c>
      <c r="E825" s="139">
        <v>0</v>
      </c>
      <c r="F825" s="139">
        <v>0</v>
      </c>
      <c r="G825" s="231"/>
      <c r="H825" s="76">
        <f t="shared" si="25"/>
        <v>0</v>
      </c>
    </row>
    <row r="826" hidden="1" spans="1:8">
      <c r="A826" s="222">
        <f t="shared" si="24"/>
        <v>5</v>
      </c>
      <c r="B826" s="223">
        <v>21113</v>
      </c>
      <c r="C826" s="140" t="s">
        <v>1167</v>
      </c>
      <c r="D826" s="227">
        <f>_xlfn.XLOOKUP(B826,表3!B:B,表3!D:D,0)</f>
        <v>0</v>
      </c>
      <c r="E826" s="139">
        <f>E827</f>
        <v>0</v>
      </c>
      <c r="F826" s="139">
        <f>F827</f>
        <v>0</v>
      </c>
      <c r="G826" s="231"/>
      <c r="H826" s="76">
        <f t="shared" si="25"/>
        <v>0</v>
      </c>
    </row>
    <row r="827" hidden="1" spans="1:8">
      <c r="A827" s="222">
        <f t="shared" si="24"/>
        <v>7</v>
      </c>
      <c r="B827" s="223">
        <v>2111301</v>
      </c>
      <c r="C827" s="138" t="s">
        <v>1168</v>
      </c>
      <c r="D827" s="227">
        <f>_xlfn.XLOOKUP(B827,表3!B:B,表3!D:D,0)</f>
        <v>0</v>
      </c>
      <c r="E827" s="139">
        <v>0</v>
      </c>
      <c r="F827" s="139">
        <v>0</v>
      </c>
      <c r="G827" s="231"/>
      <c r="H827" s="76">
        <f t="shared" si="25"/>
        <v>0</v>
      </c>
    </row>
    <row r="828" hidden="1" spans="1:8">
      <c r="A828" s="222">
        <f t="shared" si="24"/>
        <v>5</v>
      </c>
      <c r="B828" s="223">
        <v>21114</v>
      </c>
      <c r="C828" s="140" t="s">
        <v>1169</v>
      </c>
      <c r="D828" s="227">
        <f>_xlfn.XLOOKUP(B828,表3!B:B,表3!D:D,0)</f>
        <v>0</v>
      </c>
      <c r="E828" s="139">
        <f>SUM(E829:E838)</f>
        <v>0</v>
      </c>
      <c r="F828" s="139">
        <f>SUM(F829:F838)</f>
        <v>0</v>
      </c>
      <c r="G828" s="231"/>
      <c r="H828" s="76">
        <f t="shared" si="25"/>
        <v>0</v>
      </c>
    </row>
    <row r="829" hidden="1" spans="1:8">
      <c r="A829" s="222">
        <f t="shared" si="24"/>
        <v>7</v>
      </c>
      <c r="B829" s="223">
        <v>2111401</v>
      </c>
      <c r="C829" s="138" t="s">
        <v>579</v>
      </c>
      <c r="D829" s="227">
        <f>_xlfn.XLOOKUP(B829,表3!B:B,表3!D:D,0)</f>
        <v>0</v>
      </c>
      <c r="E829" s="139">
        <v>0</v>
      </c>
      <c r="F829" s="139">
        <v>0</v>
      </c>
      <c r="G829" s="231"/>
      <c r="H829" s="76">
        <f t="shared" si="25"/>
        <v>0</v>
      </c>
    </row>
    <row r="830" hidden="1" spans="1:8">
      <c r="A830" s="222">
        <f t="shared" si="24"/>
        <v>7</v>
      </c>
      <c r="B830" s="223">
        <v>2111402</v>
      </c>
      <c r="C830" s="138" t="s">
        <v>339</v>
      </c>
      <c r="D830" s="227">
        <f>_xlfn.XLOOKUP(B830,表3!B:B,表3!D:D,0)</f>
        <v>0</v>
      </c>
      <c r="E830" s="139">
        <v>0</v>
      </c>
      <c r="F830" s="139">
        <v>0</v>
      </c>
      <c r="G830" s="231"/>
      <c r="H830" s="76">
        <f t="shared" si="25"/>
        <v>0</v>
      </c>
    </row>
    <row r="831" hidden="1" spans="1:8">
      <c r="A831" s="222">
        <f t="shared" si="24"/>
        <v>7</v>
      </c>
      <c r="B831" s="223">
        <v>2111403</v>
      </c>
      <c r="C831" s="138" t="s">
        <v>580</v>
      </c>
      <c r="D831" s="227">
        <f>_xlfn.XLOOKUP(B831,表3!B:B,表3!D:D,0)</f>
        <v>0</v>
      </c>
      <c r="E831" s="139">
        <v>0</v>
      </c>
      <c r="F831" s="139">
        <v>0</v>
      </c>
      <c r="G831" s="231"/>
      <c r="H831" s="76">
        <f t="shared" si="25"/>
        <v>0</v>
      </c>
    </row>
    <row r="832" hidden="1" spans="1:8">
      <c r="A832" s="222">
        <f t="shared" si="24"/>
        <v>7</v>
      </c>
      <c r="B832" s="223">
        <v>2111406</v>
      </c>
      <c r="C832" s="138" t="s">
        <v>1170</v>
      </c>
      <c r="D832" s="227">
        <f>_xlfn.XLOOKUP(B832,表3!B:B,表3!D:D,0)</f>
        <v>0</v>
      </c>
      <c r="E832" s="139">
        <v>0</v>
      </c>
      <c r="F832" s="139">
        <v>0</v>
      </c>
      <c r="G832" s="231"/>
      <c r="H832" s="76">
        <f t="shared" si="25"/>
        <v>0</v>
      </c>
    </row>
    <row r="833" hidden="1" spans="1:8">
      <c r="A833" s="222">
        <f t="shared" si="24"/>
        <v>7</v>
      </c>
      <c r="B833" s="223">
        <v>2111407</v>
      </c>
      <c r="C833" s="138" t="s">
        <v>1171</v>
      </c>
      <c r="D833" s="227">
        <f>_xlfn.XLOOKUP(B833,表3!B:B,表3!D:D,0)</f>
        <v>0</v>
      </c>
      <c r="E833" s="139">
        <v>0</v>
      </c>
      <c r="F833" s="139">
        <v>0</v>
      </c>
      <c r="G833" s="231"/>
      <c r="H833" s="76">
        <f t="shared" si="25"/>
        <v>0</v>
      </c>
    </row>
    <row r="834" hidden="1" spans="1:8">
      <c r="A834" s="222">
        <f t="shared" si="24"/>
        <v>7</v>
      </c>
      <c r="B834" s="223">
        <v>2111408</v>
      </c>
      <c r="C834" s="138" t="s">
        <v>1172</v>
      </c>
      <c r="D834" s="227">
        <f>_xlfn.XLOOKUP(B834,表3!B:B,表3!D:D,0)</f>
        <v>0</v>
      </c>
      <c r="E834" s="139">
        <v>0</v>
      </c>
      <c r="F834" s="139">
        <v>0</v>
      </c>
      <c r="G834" s="231"/>
      <c r="H834" s="76">
        <f t="shared" si="25"/>
        <v>0</v>
      </c>
    </row>
    <row r="835" hidden="1" spans="1:8">
      <c r="A835" s="222">
        <f t="shared" si="24"/>
        <v>7</v>
      </c>
      <c r="B835" s="223">
        <v>2111411</v>
      </c>
      <c r="C835" s="138" t="s">
        <v>618</v>
      </c>
      <c r="D835" s="227">
        <f>_xlfn.XLOOKUP(B835,表3!B:B,表3!D:D,0)</f>
        <v>0</v>
      </c>
      <c r="E835" s="139">
        <v>0</v>
      </c>
      <c r="F835" s="139">
        <v>0</v>
      </c>
      <c r="G835" s="231"/>
      <c r="H835" s="76">
        <f t="shared" si="25"/>
        <v>0</v>
      </c>
    </row>
    <row r="836" hidden="1" spans="1:8">
      <c r="A836" s="222">
        <f t="shared" ref="A836:A899" si="26">LEN(B836)</f>
        <v>7</v>
      </c>
      <c r="B836" s="223">
        <v>2111413</v>
      </c>
      <c r="C836" s="138" t="s">
        <v>1173</v>
      </c>
      <c r="D836" s="227">
        <f>_xlfn.XLOOKUP(B836,表3!B:B,表3!D:D,0)</f>
        <v>0</v>
      </c>
      <c r="E836" s="139">
        <v>0</v>
      </c>
      <c r="F836" s="139">
        <v>0</v>
      </c>
      <c r="G836" s="231"/>
      <c r="H836" s="76">
        <f t="shared" si="25"/>
        <v>0</v>
      </c>
    </row>
    <row r="837" hidden="1" spans="1:8">
      <c r="A837" s="222">
        <f t="shared" si="26"/>
        <v>7</v>
      </c>
      <c r="B837" s="223">
        <v>2111450</v>
      </c>
      <c r="C837" s="138" t="s">
        <v>587</v>
      </c>
      <c r="D837" s="227">
        <f>_xlfn.XLOOKUP(B837,表3!B:B,表3!D:D,0)</f>
        <v>0</v>
      </c>
      <c r="E837" s="139">
        <v>0</v>
      </c>
      <c r="F837" s="139">
        <v>0</v>
      </c>
      <c r="G837" s="231"/>
      <c r="H837" s="76">
        <f t="shared" ref="H837:H900" si="27">IF(AND(D837=0,E837=0,F837=0),0,1)</f>
        <v>0</v>
      </c>
    </row>
    <row r="838" hidden="1" spans="1:8">
      <c r="A838" s="222">
        <f t="shared" si="26"/>
        <v>7</v>
      </c>
      <c r="B838" s="223">
        <v>2111499</v>
      </c>
      <c r="C838" s="138" t="s">
        <v>1174</v>
      </c>
      <c r="D838" s="227">
        <f>_xlfn.XLOOKUP(B838,表3!B:B,表3!D:D,0)</f>
        <v>0</v>
      </c>
      <c r="E838" s="139">
        <v>0</v>
      </c>
      <c r="F838" s="139">
        <v>0</v>
      </c>
      <c r="G838" s="231"/>
      <c r="H838" s="76">
        <f t="shared" si="27"/>
        <v>0</v>
      </c>
    </row>
    <row r="839" hidden="1" spans="1:8">
      <c r="A839" s="222">
        <f t="shared" si="26"/>
        <v>5</v>
      </c>
      <c r="B839" s="223">
        <v>21199</v>
      </c>
      <c r="C839" s="140" t="s">
        <v>1175</v>
      </c>
      <c r="D839" s="227">
        <f>_xlfn.XLOOKUP(B839,表3!B:B,表3!D:D,0)</f>
        <v>0</v>
      </c>
      <c r="E839" s="139">
        <f>E840</f>
        <v>0</v>
      </c>
      <c r="F839" s="139">
        <f>F840</f>
        <v>0</v>
      </c>
      <c r="G839" s="231"/>
      <c r="H839" s="76">
        <f t="shared" si="27"/>
        <v>0</v>
      </c>
    </row>
    <row r="840" hidden="1" spans="1:8">
      <c r="A840" s="222">
        <f t="shared" si="26"/>
        <v>7</v>
      </c>
      <c r="B840" s="223">
        <v>2119999</v>
      </c>
      <c r="C840" s="138" t="s">
        <v>1176</v>
      </c>
      <c r="D840" s="227">
        <f>_xlfn.XLOOKUP(B840,表3!B:B,表3!D:D,0)</f>
        <v>0</v>
      </c>
      <c r="E840" s="139">
        <v>0</v>
      </c>
      <c r="F840" s="139">
        <v>0</v>
      </c>
      <c r="G840" s="231"/>
      <c r="H840" s="76">
        <f t="shared" si="27"/>
        <v>0</v>
      </c>
    </row>
    <row r="841" spans="1:8">
      <c r="A841" s="222">
        <f t="shared" si="26"/>
        <v>3</v>
      </c>
      <c r="B841" s="223">
        <v>212</v>
      </c>
      <c r="C841" s="140" t="s">
        <v>416</v>
      </c>
      <c r="D841" s="227">
        <f>_xlfn.XLOOKUP(B841,表3!B:B,表3!D:D,0)</f>
        <v>28926.09</v>
      </c>
      <c r="E841" s="139">
        <f>SUM(E842,E853,E855,E858,E860,E862)</f>
        <v>28926.09</v>
      </c>
      <c r="F841" s="139">
        <f>SUM(F842,F853,F855,F858,F860,F862)</f>
        <v>12060</v>
      </c>
      <c r="G841" s="231"/>
      <c r="H841" s="76">
        <f t="shared" si="27"/>
        <v>1</v>
      </c>
    </row>
    <row r="842" spans="1:8">
      <c r="A842" s="222">
        <f t="shared" si="26"/>
        <v>5</v>
      </c>
      <c r="B842" s="223">
        <v>21201</v>
      </c>
      <c r="C842" s="140" t="s">
        <v>1177</v>
      </c>
      <c r="D842" s="227">
        <f>_xlfn.XLOOKUP(B842,表3!B:B,表3!D:D,0)</f>
        <v>3045.75</v>
      </c>
      <c r="E842" s="139">
        <f>SUM(E843:E852)</f>
        <v>3045.75</v>
      </c>
      <c r="F842" s="139">
        <f>SUM(F843:F852)</f>
        <v>2715</v>
      </c>
      <c r="G842" s="231"/>
      <c r="H842" s="76">
        <f t="shared" si="27"/>
        <v>1</v>
      </c>
    </row>
    <row r="843" spans="1:8">
      <c r="A843" s="222">
        <f t="shared" si="26"/>
        <v>7</v>
      </c>
      <c r="B843" s="223">
        <v>2120101</v>
      </c>
      <c r="C843" s="138" t="s">
        <v>579</v>
      </c>
      <c r="D843" s="227">
        <f>_xlfn.XLOOKUP(B843,表3!B:B,表3!D:D,0)</f>
        <v>1612.75</v>
      </c>
      <c r="E843" s="139">
        <v>1612.75</v>
      </c>
      <c r="F843" s="139">
        <v>1784</v>
      </c>
      <c r="G843" s="231"/>
      <c r="H843" s="76">
        <f t="shared" si="27"/>
        <v>1</v>
      </c>
    </row>
    <row r="844" spans="1:8">
      <c r="A844" s="222">
        <f t="shared" si="26"/>
        <v>7</v>
      </c>
      <c r="B844" s="223">
        <v>2120102</v>
      </c>
      <c r="C844" s="138" t="s">
        <v>339</v>
      </c>
      <c r="D844" s="227">
        <f>_xlfn.XLOOKUP(B844,表3!B:B,表3!D:D,0)</f>
        <v>199</v>
      </c>
      <c r="E844" s="139">
        <v>199</v>
      </c>
      <c r="F844" s="139">
        <v>439</v>
      </c>
      <c r="G844" s="231"/>
      <c r="H844" s="76">
        <f t="shared" si="27"/>
        <v>1</v>
      </c>
    </row>
    <row r="845" hidden="1" spans="1:8">
      <c r="A845" s="222">
        <f t="shared" si="26"/>
        <v>7</v>
      </c>
      <c r="B845" s="223">
        <v>2120103</v>
      </c>
      <c r="C845" s="138" t="s">
        <v>580</v>
      </c>
      <c r="D845" s="227">
        <f>_xlfn.XLOOKUP(B845,表3!B:B,表3!D:D,0)</f>
        <v>0</v>
      </c>
      <c r="E845" s="139">
        <v>0</v>
      </c>
      <c r="F845" s="139">
        <v>0</v>
      </c>
      <c r="G845" s="231"/>
      <c r="H845" s="76">
        <f t="shared" si="27"/>
        <v>0</v>
      </c>
    </row>
    <row r="846" hidden="1" spans="1:8">
      <c r="A846" s="222">
        <f t="shared" si="26"/>
        <v>7</v>
      </c>
      <c r="B846" s="223">
        <v>2120104</v>
      </c>
      <c r="C846" s="138" t="s">
        <v>1178</v>
      </c>
      <c r="D846" s="227">
        <f>_xlfn.XLOOKUP(B846,表3!B:B,表3!D:D,0)</f>
        <v>0</v>
      </c>
      <c r="E846" s="139">
        <v>0</v>
      </c>
      <c r="F846" s="139">
        <v>0</v>
      </c>
      <c r="G846" s="231"/>
      <c r="H846" s="76">
        <f t="shared" si="27"/>
        <v>0</v>
      </c>
    </row>
    <row r="847" hidden="1" spans="1:8">
      <c r="A847" s="222">
        <f t="shared" si="26"/>
        <v>7</v>
      </c>
      <c r="B847" s="223">
        <v>2120105</v>
      </c>
      <c r="C847" s="138" t="s">
        <v>1179</v>
      </c>
      <c r="D847" s="227">
        <f>_xlfn.XLOOKUP(B847,表3!B:B,表3!D:D,0)</f>
        <v>0</v>
      </c>
      <c r="E847" s="139">
        <v>0</v>
      </c>
      <c r="F847" s="139">
        <v>0</v>
      </c>
      <c r="G847" s="231"/>
      <c r="H847" s="76">
        <f t="shared" si="27"/>
        <v>0</v>
      </c>
    </row>
    <row r="848" hidden="1" spans="1:8">
      <c r="A848" s="222">
        <f t="shared" si="26"/>
        <v>7</v>
      </c>
      <c r="B848" s="223">
        <v>2120106</v>
      </c>
      <c r="C848" s="138" t="s">
        <v>1180</v>
      </c>
      <c r="D848" s="227">
        <f>_xlfn.XLOOKUP(B848,表3!B:B,表3!D:D,0)</f>
        <v>0</v>
      </c>
      <c r="E848" s="139">
        <v>0</v>
      </c>
      <c r="F848" s="139">
        <v>0</v>
      </c>
      <c r="G848" s="231"/>
      <c r="H848" s="76">
        <f t="shared" si="27"/>
        <v>0</v>
      </c>
    </row>
    <row r="849" hidden="1" spans="1:8">
      <c r="A849" s="222">
        <f t="shared" si="26"/>
        <v>7</v>
      </c>
      <c r="B849" s="223">
        <v>2120107</v>
      </c>
      <c r="C849" s="138" t="s">
        <v>1181</v>
      </c>
      <c r="D849" s="227">
        <f>_xlfn.XLOOKUP(B849,表3!B:B,表3!D:D,0)</f>
        <v>0</v>
      </c>
      <c r="E849" s="139">
        <v>0</v>
      </c>
      <c r="F849" s="139">
        <v>0</v>
      </c>
      <c r="G849" s="231"/>
      <c r="H849" s="76">
        <f t="shared" si="27"/>
        <v>0</v>
      </c>
    </row>
    <row r="850" hidden="1" spans="1:8">
      <c r="A850" s="222">
        <f t="shared" si="26"/>
        <v>7</v>
      </c>
      <c r="B850" s="223">
        <v>2120109</v>
      </c>
      <c r="C850" s="138" t="s">
        <v>1182</v>
      </c>
      <c r="D850" s="227">
        <f>_xlfn.XLOOKUP(B850,表3!B:B,表3!D:D,0)</f>
        <v>0</v>
      </c>
      <c r="E850" s="139">
        <v>0</v>
      </c>
      <c r="F850" s="139">
        <v>0</v>
      </c>
      <c r="G850" s="231"/>
      <c r="H850" s="76">
        <f t="shared" si="27"/>
        <v>0</v>
      </c>
    </row>
    <row r="851" hidden="1" spans="1:8">
      <c r="A851" s="222">
        <f t="shared" si="26"/>
        <v>7</v>
      </c>
      <c r="B851" s="223">
        <v>2120110</v>
      </c>
      <c r="C851" s="138" t="s">
        <v>1183</v>
      </c>
      <c r="D851" s="227">
        <f>_xlfn.XLOOKUP(B851,表3!B:B,表3!D:D,0)</f>
        <v>0</v>
      </c>
      <c r="E851" s="139">
        <v>0</v>
      </c>
      <c r="F851" s="139">
        <v>0</v>
      </c>
      <c r="G851" s="231"/>
      <c r="H851" s="76">
        <f t="shared" si="27"/>
        <v>0</v>
      </c>
    </row>
    <row r="852" spans="1:8">
      <c r="A852" s="222">
        <f t="shared" si="26"/>
        <v>7</v>
      </c>
      <c r="B852" s="223">
        <v>2120199</v>
      </c>
      <c r="C852" s="138" t="s">
        <v>1184</v>
      </c>
      <c r="D852" s="227">
        <f>_xlfn.XLOOKUP(B852,表3!B:B,表3!D:D,0)</f>
        <v>1234</v>
      </c>
      <c r="E852" s="139">
        <v>1234</v>
      </c>
      <c r="F852" s="139">
        <v>492</v>
      </c>
      <c r="G852" s="231"/>
      <c r="H852" s="76">
        <f t="shared" si="27"/>
        <v>1</v>
      </c>
    </row>
    <row r="853" spans="1:8">
      <c r="A853" s="222">
        <f t="shared" si="26"/>
        <v>5</v>
      </c>
      <c r="B853" s="223">
        <v>21202</v>
      </c>
      <c r="C853" s="140" t="s">
        <v>1185</v>
      </c>
      <c r="D853" s="227">
        <f>_xlfn.XLOOKUP(B853,表3!B:B,表3!D:D,0)</f>
        <v>17631.75</v>
      </c>
      <c r="E853" s="139">
        <f>E854</f>
        <v>17631.75</v>
      </c>
      <c r="F853" s="139">
        <f>F854</f>
        <v>2518</v>
      </c>
      <c r="G853" s="231"/>
      <c r="H853" s="76">
        <f t="shared" si="27"/>
        <v>1</v>
      </c>
    </row>
    <row r="854" spans="1:8">
      <c r="A854" s="222">
        <f t="shared" si="26"/>
        <v>7</v>
      </c>
      <c r="B854" s="223">
        <v>2120201</v>
      </c>
      <c r="C854" s="138" t="s">
        <v>1186</v>
      </c>
      <c r="D854" s="227">
        <f>_xlfn.XLOOKUP(B854,表3!B:B,表3!D:D,0)</f>
        <v>17631.75</v>
      </c>
      <c r="E854" s="139">
        <v>17631.75</v>
      </c>
      <c r="F854" s="139">
        <v>2518</v>
      </c>
      <c r="G854" s="231"/>
      <c r="H854" s="76">
        <f t="shared" si="27"/>
        <v>1</v>
      </c>
    </row>
    <row r="855" spans="1:8">
      <c r="A855" s="222">
        <f t="shared" si="26"/>
        <v>5</v>
      </c>
      <c r="B855" s="223">
        <v>21203</v>
      </c>
      <c r="C855" s="140" t="s">
        <v>1187</v>
      </c>
      <c r="D855" s="227">
        <f>_xlfn.XLOOKUP(B855,表3!B:B,表3!D:D,0)</f>
        <v>1975.94</v>
      </c>
      <c r="E855" s="139">
        <f>SUM(E856:E857)</f>
        <v>1975.94</v>
      </c>
      <c r="F855" s="139">
        <f>SUM(F856:F857)</f>
        <v>70</v>
      </c>
      <c r="G855" s="231"/>
      <c r="H855" s="76">
        <f t="shared" si="27"/>
        <v>1</v>
      </c>
    </row>
    <row r="856" hidden="1" spans="1:8">
      <c r="A856" s="222">
        <f t="shared" si="26"/>
        <v>7</v>
      </c>
      <c r="B856" s="223">
        <v>2120303</v>
      </c>
      <c r="C856" s="138" t="s">
        <v>1188</v>
      </c>
      <c r="D856" s="227">
        <f>_xlfn.XLOOKUP(B856,表3!B:B,表3!D:D,0)</f>
        <v>0</v>
      </c>
      <c r="E856" s="139">
        <v>0</v>
      </c>
      <c r="F856" s="139">
        <v>0</v>
      </c>
      <c r="G856" s="231"/>
      <c r="H856" s="76">
        <f t="shared" si="27"/>
        <v>0</v>
      </c>
    </row>
    <row r="857" spans="1:8">
      <c r="A857" s="222">
        <f t="shared" si="26"/>
        <v>7</v>
      </c>
      <c r="B857" s="223">
        <v>2120399</v>
      </c>
      <c r="C857" s="138" t="s">
        <v>1189</v>
      </c>
      <c r="D857" s="227">
        <f>_xlfn.XLOOKUP(B857,表3!B:B,表3!D:D,0)</f>
        <v>1975.94</v>
      </c>
      <c r="E857" s="139">
        <v>1975.94</v>
      </c>
      <c r="F857" s="139">
        <v>70</v>
      </c>
      <c r="G857" s="231"/>
      <c r="H857" s="76">
        <f t="shared" si="27"/>
        <v>1</v>
      </c>
    </row>
    <row r="858" spans="1:8">
      <c r="A858" s="222">
        <f t="shared" si="26"/>
        <v>5</v>
      </c>
      <c r="B858" s="223">
        <v>21205</v>
      </c>
      <c r="C858" s="140" t="s">
        <v>1190</v>
      </c>
      <c r="D858" s="227">
        <f>_xlfn.XLOOKUP(B858,表3!B:B,表3!D:D,0)</f>
        <v>6204.84</v>
      </c>
      <c r="E858" s="139">
        <f t="shared" ref="E858:E862" si="28">E859</f>
        <v>6204.84</v>
      </c>
      <c r="F858" s="139">
        <f t="shared" ref="F858:F862" si="29">F859</f>
        <v>6325</v>
      </c>
      <c r="G858" s="231"/>
      <c r="H858" s="76">
        <f t="shared" si="27"/>
        <v>1</v>
      </c>
    </row>
    <row r="859" spans="1:8">
      <c r="A859" s="222">
        <f t="shared" si="26"/>
        <v>7</v>
      </c>
      <c r="B859" s="223">
        <v>2120501</v>
      </c>
      <c r="C859" s="138" t="s">
        <v>1191</v>
      </c>
      <c r="D859" s="227">
        <f>_xlfn.XLOOKUP(B859,表3!B:B,表3!D:D,0)</f>
        <v>6204.84</v>
      </c>
      <c r="E859" s="139">
        <v>6204.84</v>
      </c>
      <c r="F859" s="139">
        <v>6325</v>
      </c>
      <c r="G859" s="231"/>
      <c r="H859" s="76">
        <f t="shared" si="27"/>
        <v>1</v>
      </c>
    </row>
    <row r="860" spans="1:8">
      <c r="A860" s="222">
        <f t="shared" si="26"/>
        <v>5</v>
      </c>
      <c r="B860" s="223">
        <v>21206</v>
      </c>
      <c r="C860" s="140" t="s">
        <v>1192</v>
      </c>
      <c r="D860" s="227">
        <f>_xlfn.XLOOKUP(B860,表3!B:B,表3!D:D,0)</f>
        <v>0</v>
      </c>
      <c r="E860" s="139">
        <f t="shared" si="28"/>
        <v>0</v>
      </c>
      <c r="F860" s="139">
        <f t="shared" si="29"/>
        <v>100</v>
      </c>
      <c r="G860" s="231"/>
      <c r="H860" s="76">
        <f t="shared" si="27"/>
        <v>1</v>
      </c>
    </row>
    <row r="861" spans="1:8">
      <c r="A861" s="222">
        <f t="shared" si="26"/>
        <v>7</v>
      </c>
      <c r="B861" s="223">
        <v>2120601</v>
      </c>
      <c r="C861" s="138" t="s">
        <v>1193</v>
      </c>
      <c r="D861" s="227">
        <f>_xlfn.XLOOKUP(B861,表3!B:B,表3!D:D,0)</f>
        <v>0</v>
      </c>
      <c r="E861" s="139">
        <v>0</v>
      </c>
      <c r="F861" s="139">
        <v>100</v>
      </c>
      <c r="G861" s="231"/>
      <c r="H861" s="76">
        <f t="shared" si="27"/>
        <v>1</v>
      </c>
    </row>
    <row r="862" spans="1:8">
      <c r="A862" s="222">
        <f t="shared" si="26"/>
        <v>5</v>
      </c>
      <c r="B862" s="223">
        <v>21299</v>
      </c>
      <c r="C862" s="140" t="s">
        <v>1194</v>
      </c>
      <c r="D862" s="227">
        <f>_xlfn.XLOOKUP(B862,表3!B:B,表3!D:D,0)</f>
        <v>67.81</v>
      </c>
      <c r="E862" s="139">
        <f t="shared" si="28"/>
        <v>67.81</v>
      </c>
      <c r="F862" s="139">
        <f t="shared" si="29"/>
        <v>332</v>
      </c>
      <c r="G862" s="231"/>
      <c r="H862" s="76">
        <f t="shared" si="27"/>
        <v>1</v>
      </c>
    </row>
    <row r="863" spans="1:8">
      <c r="A863" s="222">
        <f t="shared" si="26"/>
        <v>7</v>
      </c>
      <c r="B863" s="223">
        <v>2129999</v>
      </c>
      <c r="C863" s="138" t="s">
        <v>1195</v>
      </c>
      <c r="D863" s="227">
        <f>_xlfn.XLOOKUP(B863,表3!B:B,表3!D:D,0)</f>
        <v>67.81</v>
      </c>
      <c r="E863" s="139">
        <v>67.81</v>
      </c>
      <c r="F863" s="139">
        <v>332</v>
      </c>
      <c r="G863" s="231"/>
      <c r="H863" s="76">
        <f t="shared" si="27"/>
        <v>1</v>
      </c>
    </row>
    <row r="864" spans="1:8">
      <c r="A864" s="222">
        <f t="shared" si="26"/>
        <v>3</v>
      </c>
      <c r="B864" s="223">
        <v>213</v>
      </c>
      <c r="C864" s="140" t="s">
        <v>430</v>
      </c>
      <c r="D864" s="227">
        <f>_xlfn.XLOOKUP(B864,表3!B:B,表3!D:D,0)</f>
        <v>104539.147</v>
      </c>
      <c r="E864" s="139">
        <f>SUM(E865,E891,E914,E942,E953,E960,E966,E969)</f>
        <v>104539.147</v>
      </c>
      <c r="F864" s="139">
        <f>SUM(F865,F891,F914,F942,F953,F960,F966,F969)</f>
        <v>115030</v>
      </c>
      <c r="G864" s="231"/>
      <c r="H864" s="76">
        <f t="shared" si="27"/>
        <v>1</v>
      </c>
    </row>
    <row r="865" spans="1:8">
      <c r="A865" s="222">
        <f t="shared" si="26"/>
        <v>5</v>
      </c>
      <c r="B865" s="223">
        <v>21301</v>
      </c>
      <c r="C865" s="140" t="s">
        <v>1196</v>
      </c>
      <c r="D865" s="227">
        <f>_xlfn.XLOOKUP(B865,表3!B:B,表3!D:D,0)</f>
        <v>24202.46</v>
      </c>
      <c r="E865" s="139">
        <f>SUM(E866:E890)</f>
        <v>24202.46</v>
      </c>
      <c r="F865" s="139">
        <f>SUM(F866:F890)</f>
        <v>51316</v>
      </c>
      <c r="G865" s="231"/>
      <c r="H865" s="76">
        <f t="shared" si="27"/>
        <v>1</v>
      </c>
    </row>
    <row r="866" spans="1:8">
      <c r="A866" s="222">
        <f t="shared" si="26"/>
        <v>7</v>
      </c>
      <c r="B866" s="223">
        <v>2130101</v>
      </c>
      <c r="C866" s="138" t="s">
        <v>579</v>
      </c>
      <c r="D866" s="227">
        <f>_xlfn.XLOOKUP(B866,表3!B:B,表3!D:D,0)</f>
        <v>4787.46</v>
      </c>
      <c r="E866" s="139">
        <v>4787.46</v>
      </c>
      <c r="F866" s="139">
        <v>4132</v>
      </c>
      <c r="G866" s="231"/>
      <c r="H866" s="76">
        <f t="shared" si="27"/>
        <v>1</v>
      </c>
    </row>
    <row r="867" spans="1:8">
      <c r="A867" s="222">
        <f t="shared" si="26"/>
        <v>7</v>
      </c>
      <c r="B867" s="223">
        <v>2130102</v>
      </c>
      <c r="C867" s="138" t="s">
        <v>339</v>
      </c>
      <c r="D867" s="227">
        <f>_xlfn.XLOOKUP(B867,表3!B:B,表3!D:D,0)</f>
        <v>265.2</v>
      </c>
      <c r="E867" s="139">
        <v>265.2</v>
      </c>
      <c r="F867" s="139">
        <v>331</v>
      </c>
      <c r="G867" s="231"/>
      <c r="H867" s="76">
        <f t="shared" si="27"/>
        <v>1</v>
      </c>
    </row>
    <row r="868" spans="1:8">
      <c r="A868" s="222">
        <f t="shared" si="26"/>
        <v>7</v>
      </c>
      <c r="B868" s="223">
        <v>2130103</v>
      </c>
      <c r="C868" s="138" t="s">
        <v>580</v>
      </c>
      <c r="D868" s="227">
        <f>_xlfn.XLOOKUP(B868,表3!B:B,表3!D:D,0)</f>
        <v>0</v>
      </c>
      <c r="E868" s="139">
        <v>0</v>
      </c>
      <c r="F868" s="139">
        <v>6</v>
      </c>
      <c r="G868" s="231"/>
      <c r="H868" s="76">
        <f t="shared" si="27"/>
        <v>1</v>
      </c>
    </row>
    <row r="869" spans="1:8">
      <c r="A869" s="222">
        <f t="shared" si="26"/>
        <v>7</v>
      </c>
      <c r="B869" s="223">
        <v>2130104</v>
      </c>
      <c r="C869" s="138" t="s">
        <v>587</v>
      </c>
      <c r="D869" s="227">
        <f>_xlfn.XLOOKUP(B869,表3!B:B,表3!D:D,0)</f>
        <v>0</v>
      </c>
      <c r="E869" s="139">
        <v>0</v>
      </c>
      <c r="F869" s="139">
        <v>43</v>
      </c>
      <c r="G869" s="231"/>
      <c r="H869" s="76">
        <f t="shared" si="27"/>
        <v>1</v>
      </c>
    </row>
    <row r="870" spans="1:8">
      <c r="A870" s="222">
        <f t="shared" si="26"/>
        <v>7</v>
      </c>
      <c r="B870" s="223">
        <v>2130105</v>
      </c>
      <c r="C870" s="138" t="s">
        <v>1197</v>
      </c>
      <c r="D870" s="227">
        <f>_xlfn.XLOOKUP(B870,表3!B:B,表3!D:D,0)</f>
        <v>0</v>
      </c>
      <c r="E870" s="139">
        <v>0</v>
      </c>
      <c r="F870" s="139">
        <v>409</v>
      </c>
      <c r="G870" s="231"/>
      <c r="H870" s="76">
        <f t="shared" si="27"/>
        <v>1</v>
      </c>
    </row>
    <row r="871" spans="1:8">
      <c r="A871" s="222">
        <f t="shared" si="26"/>
        <v>7</v>
      </c>
      <c r="B871" s="223">
        <v>2130106</v>
      </c>
      <c r="C871" s="138" t="s">
        <v>1198</v>
      </c>
      <c r="D871" s="227">
        <f>_xlfn.XLOOKUP(B871,表3!B:B,表3!D:D,0)</f>
        <v>0</v>
      </c>
      <c r="E871" s="139">
        <v>0</v>
      </c>
      <c r="F871" s="139">
        <v>486</v>
      </c>
      <c r="G871" s="231"/>
      <c r="H871" s="76">
        <f t="shared" si="27"/>
        <v>1</v>
      </c>
    </row>
    <row r="872" spans="1:8">
      <c r="A872" s="222">
        <f t="shared" si="26"/>
        <v>7</v>
      </c>
      <c r="B872" s="223">
        <v>2130108</v>
      </c>
      <c r="C872" s="138" t="s">
        <v>1199</v>
      </c>
      <c r="D872" s="227">
        <f>_xlfn.XLOOKUP(B872,表3!B:B,表3!D:D,0)</f>
        <v>273.3</v>
      </c>
      <c r="E872" s="139">
        <v>273.3</v>
      </c>
      <c r="F872" s="139">
        <v>504</v>
      </c>
      <c r="G872" s="231"/>
      <c r="H872" s="76">
        <f t="shared" si="27"/>
        <v>1</v>
      </c>
    </row>
    <row r="873" spans="1:8">
      <c r="A873" s="222">
        <f t="shared" si="26"/>
        <v>7</v>
      </c>
      <c r="B873" s="223">
        <v>2130109</v>
      </c>
      <c r="C873" s="138" t="s">
        <v>1200</v>
      </c>
      <c r="D873" s="227">
        <f>_xlfn.XLOOKUP(B873,表3!B:B,表3!D:D,0)</f>
        <v>0</v>
      </c>
      <c r="E873" s="139">
        <v>0</v>
      </c>
      <c r="F873" s="139">
        <v>2</v>
      </c>
      <c r="G873" s="231"/>
      <c r="H873" s="76">
        <f t="shared" si="27"/>
        <v>1</v>
      </c>
    </row>
    <row r="874" hidden="1" spans="1:8">
      <c r="A874" s="222">
        <f t="shared" si="26"/>
        <v>7</v>
      </c>
      <c r="B874" s="223">
        <v>2130110</v>
      </c>
      <c r="C874" s="138" t="s">
        <v>1201</v>
      </c>
      <c r="D874" s="227">
        <f>_xlfn.XLOOKUP(B874,表3!B:B,表3!D:D,0)</f>
        <v>0</v>
      </c>
      <c r="E874" s="139">
        <v>0</v>
      </c>
      <c r="F874" s="139">
        <v>0</v>
      </c>
      <c r="G874" s="231"/>
      <c r="H874" s="76">
        <f t="shared" si="27"/>
        <v>0</v>
      </c>
    </row>
    <row r="875" spans="1:8">
      <c r="A875" s="222">
        <f t="shared" si="26"/>
        <v>7</v>
      </c>
      <c r="B875" s="223">
        <v>2130111</v>
      </c>
      <c r="C875" s="138" t="s">
        <v>1202</v>
      </c>
      <c r="D875" s="227">
        <f>_xlfn.XLOOKUP(B875,表3!B:B,表3!D:D,0)</f>
        <v>0</v>
      </c>
      <c r="E875" s="139">
        <v>0</v>
      </c>
      <c r="F875" s="139">
        <v>21</v>
      </c>
      <c r="G875" s="231"/>
      <c r="H875" s="76">
        <f t="shared" si="27"/>
        <v>1</v>
      </c>
    </row>
    <row r="876" hidden="1" spans="1:8">
      <c r="A876" s="222">
        <f t="shared" si="26"/>
        <v>7</v>
      </c>
      <c r="B876" s="223">
        <v>2130112</v>
      </c>
      <c r="C876" s="138" t="s">
        <v>1203</v>
      </c>
      <c r="D876" s="227">
        <f>_xlfn.XLOOKUP(B876,表3!B:B,表3!D:D,0)</f>
        <v>0</v>
      </c>
      <c r="E876" s="139">
        <v>0</v>
      </c>
      <c r="F876" s="139">
        <v>0</v>
      </c>
      <c r="G876" s="231"/>
      <c r="H876" s="76">
        <f t="shared" si="27"/>
        <v>0</v>
      </c>
    </row>
    <row r="877" hidden="1" spans="1:8">
      <c r="A877" s="222">
        <f t="shared" si="26"/>
        <v>7</v>
      </c>
      <c r="B877" s="223">
        <v>2130114</v>
      </c>
      <c r="C877" s="138" t="s">
        <v>1204</v>
      </c>
      <c r="D877" s="227">
        <f>_xlfn.XLOOKUP(B877,表3!B:B,表3!D:D,0)</f>
        <v>0</v>
      </c>
      <c r="E877" s="139">
        <v>0</v>
      </c>
      <c r="F877" s="139">
        <v>0</v>
      </c>
      <c r="G877" s="231"/>
      <c r="H877" s="76">
        <f t="shared" si="27"/>
        <v>0</v>
      </c>
    </row>
    <row r="878" spans="1:8">
      <c r="A878" s="222">
        <f t="shared" si="26"/>
        <v>7</v>
      </c>
      <c r="B878" s="223">
        <v>2130119</v>
      </c>
      <c r="C878" s="138" t="s">
        <v>1205</v>
      </c>
      <c r="D878" s="227">
        <f>_xlfn.XLOOKUP(B878,表3!B:B,表3!D:D,0)</f>
        <v>0</v>
      </c>
      <c r="E878" s="139">
        <v>0</v>
      </c>
      <c r="F878" s="139">
        <v>336</v>
      </c>
      <c r="G878" s="231"/>
      <c r="H878" s="76">
        <f t="shared" si="27"/>
        <v>1</v>
      </c>
    </row>
    <row r="879" spans="1:8">
      <c r="A879" s="222">
        <f t="shared" si="26"/>
        <v>7</v>
      </c>
      <c r="B879" s="223">
        <v>2130120</v>
      </c>
      <c r="C879" s="138" t="s">
        <v>438</v>
      </c>
      <c r="D879" s="227">
        <f>_xlfn.XLOOKUP(B879,表3!B:B,表3!D:D,0)</f>
        <v>7351</v>
      </c>
      <c r="E879" s="139">
        <v>7351</v>
      </c>
      <c r="F879" s="139">
        <v>7351</v>
      </c>
      <c r="G879" s="231"/>
      <c r="H879" s="76">
        <f t="shared" si="27"/>
        <v>1</v>
      </c>
    </row>
    <row r="880" spans="1:8">
      <c r="A880" s="222">
        <f t="shared" si="26"/>
        <v>7</v>
      </c>
      <c r="B880" s="223">
        <v>2130121</v>
      </c>
      <c r="C880" s="138" t="s">
        <v>1206</v>
      </c>
      <c r="D880" s="227">
        <f>_xlfn.XLOOKUP(B880,表3!B:B,表3!D:D,0)</f>
        <v>0</v>
      </c>
      <c r="E880" s="139">
        <v>0</v>
      </c>
      <c r="F880" s="139">
        <v>434</v>
      </c>
      <c r="G880" s="231"/>
      <c r="H880" s="76">
        <f t="shared" si="27"/>
        <v>1</v>
      </c>
    </row>
    <row r="881" spans="1:8">
      <c r="A881" s="222">
        <f t="shared" si="26"/>
        <v>7</v>
      </c>
      <c r="B881" s="223">
        <v>2130122</v>
      </c>
      <c r="C881" s="138" t="s">
        <v>1207</v>
      </c>
      <c r="D881" s="227">
        <f>_xlfn.XLOOKUP(B881,表3!B:B,表3!D:D,0)</f>
        <v>9544.5</v>
      </c>
      <c r="E881" s="139">
        <v>9544.5</v>
      </c>
      <c r="F881" s="139">
        <v>6770</v>
      </c>
      <c r="G881" s="231"/>
      <c r="H881" s="76">
        <f t="shared" si="27"/>
        <v>1</v>
      </c>
    </row>
    <row r="882" hidden="1" spans="1:8">
      <c r="A882" s="222">
        <f t="shared" si="26"/>
        <v>7</v>
      </c>
      <c r="B882" s="223">
        <v>2130124</v>
      </c>
      <c r="C882" s="138" t="s">
        <v>1208</v>
      </c>
      <c r="D882" s="227">
        <f>_xlfn.XLOOKUP(B882,表3!B:B,表3!D:D,0)</f>
        <v>0</v>
      </c>
      <c r="E882" s="139">
        <v>0</v>
      </c>
      <c r="F882" s="139">
        <v>0</v>
      </c>
      <c r="G882" s="231"/>
      <c r="H882" s="76">
        <f t="shared" si="27"/>
        <v>0</v>
      </c>
    </row>
    <row r="883" spans="1:8">
      <c r="A883" s="222">
        <f t="shared" si="26"/>
        <v>7</v>
      </c>
      <c r="B883" s="223">
        <v>2130125</v>
      </c>
      <c r="C883" s="138" t="s">
        <v>1209</v>
      </c>
      <c r="D883" s="227">
        <f>_xlfn.XLOOKUP(B883,表3!B:B,表3!D:D,0)</f>
        <v>0</v>
      </c>
      <c r="E883" s="139">
        <v>0</v>
      </c>
      <c r="F883" s="139">
        <v>26</v>
      </c>
      <c r="G883" s="231"/>
      <c r="H883" s="76">
        <f t="shared" si="27"/>
        <v>1</v>
      </c>
    </row>
    <row r="884" spans="1:8">
      <c r="A884" s="222">
        <f t="shared" si="26"/>
        <v>7</v>
      </c>
      <c r="B884" s="223">
        <v>2130126</v>
      </c>
      <c r="C884" s="138" t="s">
        <v>1210</v>
      </c>
      <c r="D884" s="227">
        <f>_xlfn.XLOOKUP(B884,表3!B:B,表3!D:D,0)</f>
        <v>0</v>
      </c>
      <c r="E884" s="139">
        <v>0</v>
      </c>
      <c r="F884" s="139">
        <v>695</v>
      </c>
      <c r="G884" s="231"/>
      <c r="H884" s="76">
        <f t="shared" si="27"/>
        <v>1</v>
      </c>
    </row>
    <row r="885" spans="1:8">
      <c r="A885" s="222">
        <f t="shared" si="26"/>
        <v>7</v>
      </c>
      <c r="B885" s="223">
        <v>2130135</v>
      </c>
      <c r="C885" s="138" t="s">
        <v>1211</v>
      </c>
      <c r="D885" s="227">
        <f>_xlfn.XLOOKUP(B885,表3!B:B,表3!D:D,0)</f>
        <v>0</v>
      </c>
      <c r="E885" s="139">
        <v>0</v>
      </c>
      <c r="F885" s="139">
        <v>44</v>
      </c>
      <c r="G885" s="231"/>
      <c r="H885" s="76">
        <f t="shared" si="27"/>
        <v>1</v>
      </c>
    </row>
    <row r="886" spans="1:8">
      <c r="A886" s="222">
        <f t="shared" si="26"/>
        <v>7</v>
      </c>
      <c r="B886" s="223">
        <v>2130142</v>
      </c>
      <c r="C886" s="138" t="s">
        <v>1212</v>
      </c>
      <c r="D886" s="227">
        <f>_xlfn.XLOOKUP(B886,表3!B:B,表3!D:D,0)</f>
        <v>0</v>
      </c>
      <c r="E886" s="139">
        <v>0</v>
      </c>
      <c r="F886" s="139">
        <v>3635</v>
      </c>
      <c r="G886" s="231"/>
      <c r="H886" s="76">
        <f t="shared" si="27"/>
        <v>1</v>
      </c>
    </row>
    <row r="887" spans="1:8">
      <c r="A887" s="222">
        <f t="shared" si="26"/>
        <v>7</v>
      </c>
      <c r="B887" s="223">
        <v>2130148</v>
      </c>
      <c r="C887" s="138" t="s">
        <v>1213</v>
      </c>
      <c r="D887" s="227">
        <f>_xlfn.XLOOKUP(B887,表3!B:B,表3!D:D,0)</f>
        <v>0</v>
      </c>
      <c r="E887" s="139">
        <v>0</v>
      </c>
      <c r="F887" s="139">
        <v>170</v>
      </c>
      <c r="G887" s="231"/>
      <c r="H887" s="76">
        <f t="shared" si="27"/>
        <v>1</v>
      </c>
    </row>
    <row r="888" spans="1:8">
      <c r="A888" s="222">
        <f t="shared" si="26"/>
        <v>7</v>
      </c>
      <c r="B888" s="223">
        <v>2130152</v>
      </c>
      <c r="C888" s="138" t="s">
        <v>1214</v>
      </c>
      <c r="D888" s="227">
        <f>_xlfn.XLOOKUP(B888,表3!B:B,表3!D:D,0)</f>
        <v>0</v>
      </c>
      <c r="E888" s="139">
        <v>0</v>
      </c>
      <c r="F888" s="139">
        <v>8</v>
      </c>
      <c r="G888" s="231"/>
      <c r="H888" s="76">
        <f t="shared" si="27"/>
        <v>1</v>
      </c>
    </row>
    <row r="889" spans="1:8">
      <c r="A889" s="222">
        <f t="shared" si="26"/>
        <v>7</v>
      </c>
      <c r="B889" s="223">
        <v>2130153</v>
      </c>
      <c r="C889" s="138" t="s">
        <v>1215</v>
      </c>
      <c r="D889" s="227">
        <f>_xlfn.XLOOKUP(B889,表3!B:B,表3!D:D,0)</f>
        <v>1981</v>
      </c>
      <c r="E889" s="139">
        <v>1981</v>
      </c>
      <c r="F889" s="139">
        <v>11336</v>
      </c>
      <c r="G889" s="231"/>
      <c r="H889" s="76">
        <f t="shared" si="27"/>
        <v>1</v>
      </c>
    </row>
    <row r="890" spans="1:8">
      <c r="A890" s="222">
        <f t="shared" si="26"/>
        <v>7</v>
      </c>
      <c r="B890" s="223">
        <v>2130199</v>
      </c>
      <c r="C890" s="138" t="s">
        <v>1216</v>
      </c>
      <c r="D890" s="227">
        <f>_xlfn.XLOOKUP(B890,表3!B:B,表3!D:D,0)</f>
        <v>0</v>
      </c>
      <c r="E890" s="139">
        <v>0</v>
      </c>
      <c r="F890" s="139">
        <v>14577</v>
      </c>
      <c r="G890" s="231"/>
      <c r="H890" s="76">
        <f t="shared" si="27"/>
        <v>1</v>
      </c>
    </row>
    <row r="891" spans="1:8">
      <c r="A891" s="222">
        <f t="shared" si="26"/>
        <v>5</v>
      </c>
      <c r="B891" s="223">
        <v>21302</v>
      </c>
      <c r="C891" s="140" t="s">
        <v>1217</v>
      </c>
      <c r="D891" s="227">
        <f>_xlfn.XLOOKUP(B891,表3!B:B,表3!D:D,0)</f>
        <v>7310.297</v>
      </c>
      <c r="E891" s="139">
        <f>SUM(E892:E913)</f>
        <v>7310.297</v>
      </c>
      <c r="F891" s="139">
        <f>SUM(F892:F913)</f>
        <v>5695</v>
      </c>
      <c r="G891" s="231"/>
      <c r="H891" s="76">
        <f t="shared" si="27"/>
        <v>1</v>
      </c>
    </row>
    <row r="892" spans="1:8">
      <c r="A892" s="222">
        <f t="shared" si="26"/>
        <v>7</v>
      </c>
      <c r="B892" s="223">
        <v>2130201</v>
      </c>
      <c r="C892" s="138" t="s">
        <v>579</v>
      </c>
      <c r="D892" s="227">
        <f>_xlfn.XLOOKUP(B892,表3!B:B,表3!D:D,0)</f>
        <v>3429.5</v>
      </c>
      <c r="E892" s="139">
        <v>3429.5</v>
      </c>
      <c r="F892" s="139">
        <v>2868</v>
      </c>
      <c r="G892" s="231"/>
      <c r="H892" s="76">
        <f t="shared" si="27"/>
        <v>1</v>
      </c>
    </row>
    <row r="893" spans="1:8">
      <c r="A893" s="222">
        <f t="shared" si="26"/>
        <v>7</v>
      </c>
      <c r="B893" s="223">
        <v>2130202</v>
      </c>
      <c r="C893" s="138" t="s">
        <v>339</v>
      </c>
      <c r="D893" s="227">
        <f>_xlfn.XLOOKUP(B893,表3!B:B,表3!D:D,0)</f>
        <v>257.5</v>
      </c>
      <c r="E893" s="139">
        <v>257.5</v>
      </c>
      <c r="F893" s="139">
        <v>345</v>
      </c>
      <c r="G893" s="231"/>
      <c r="H893" s="76">
        <f t="shared" si="27"/>
        <v>1</v>
      </c>
    </row>
    <row r="894" hidden="1" spans="1:8">
      <c r="A894" s="222">
        <f t="shared" si="26"/>
        <v>7</v>
      </c>
      <c r="B894" s="223">
        <v>2130203</v>
      </c>
      <c r="C894" s="138" t="s">
        <v>580</v>
      </c>
      <c r="D894" s="227">
        <f>_xlfn.XLOOKUP(B894,表3!B:B,表3!D:D,0)</f>
        <v>0</v>
      </c>
      <c r="E894" s="139">
        <v>0</v>
      </c>
      <c r="F894" s="139">
        <v>0</v>
      </c>
      <c r="G894" s="231"/>
      <c r="H894" s="76">
        <f t="shared" si="27"/>
        <v>0</v>
      </c>
    </row>
    <row r="895" hidden="1" spans="1:8">
      <c r="A895" s="222">
        <f t="shared" si="26"/>
        <v>7</v>
      </c>
      <c r="B895" s="223">
        <v>2130204</v>
      </c>
      <c r="C895" s="138" t="s">
        <v>1218</v>
      </c>
      <c r="D895" s="227">
        <f>_xlfn.XLOOKUP(B895,表3!B:B,表3!D:D,0)</f>
        <v>0</v>
      </c>
      <c r="E895" s="139">
        <v>0</v>
      </c>
      <c r="F895" s="139">
        <v>0</v>
      </c>
      <c r="G895" s="231"/>
      <c r="H895" s="76">
        <f t="shared" si="27"/>
        <v>0</v>
      </c>
    </row>
    <row r="896" spans="1:8">
      <c r="A896" s="222">
        <f t="shared" si="26"/>
        <v>7</v>
      </c>
      <c r="B896" s="223">
        <v>2130205</v>
      </c>
      <c r="C896" s="138" t="s">
        <v>1219</v>
      </c>
      <c r="D896" s="227">
        <f>_xlfn.XLOOKUP(B896,表3!B:B,表3!D:D,0)</f>
        <v>1190</v>
      </c>
      <c r="E896" s="139">
        <v>1190</v>
      </c>
      <c r="F896" s="139">
        <v>976</v>
      </c>
      <c r="G896" s="231"/>
      <c r="H896" s="76">
        <f t="shared" si="27"/>
        <v>1</v>
      </c>
    </row>
    <row r="897" spans="1:8">
      <c r="A897" s="222">
        <f t="shared" si="26"/>
        <v>7</v>
      </c>
      <c r="B897" s="223">
        <v>2130206</v>
      </c>
      <c r="C897" s="138" t="s">
        <v>1220</v>
      </c>
      <c r="D897" s="227">
        <f>_xlfn.XLOOKUP(B897,表3!B:B,表3!D:D,0)</f>
        <v>0</v>
      </c>
      <c r="E897" s="139">
        <v>0</v>
      </c>
      <c r="F897" s="139">
        <v>3</v>
      </c>
      <c r="G897" s="231"/>
      <c r="H897" s="76">
        <f t="shared" si="27"/>
        <v>1</v>
      </c>
    </row>
    <row r="898" spans="1:8">
      <c r="A898" s="222">
        <f t="shared" si="26"/>
        <v>7</v>
      </c>
      <c r="B898" s="223">
        <v>2130207</v>
      </c>
      <c r="C898" s="138" t="s">
        <v>1221</v>
      </c>
      <c r="D898" s="227">
        <f>_xlfn.XLOOKUP(B898,表3!B:B,表3!D:D,0)</f>
        <v>204.47</v>
      </c>
      <c r="E898" s="139">
        <v>204.47</v>
      </c>
      <c r="F898" s="139">
        <v>428</v>
      </c>
      <c r="G898" s="231"/>
      <c r="H898" s="76">
        <f t="shared" si="27"/>
        <v>1</v>
      </c>
    </row>
    <row r="899" spans="1:8">
      <c r="A899" s="222">
        <f t="shared" si="26"/>
        <v>7</v>
      </c>
      <c r="B899" s="223">
        <v>2130209</v>
      </c>
      <c r="C899" s="138" t="s">
        <v>1222</v>
      </c>
      <c r="D899" s="227">
        <f>_xlfn.XLOOKUP(B899,表3!B:B,表3!D:D,0)</f>
        <v>49.827</v>
      </c>
      <c r="E899" s="139">
        <v>49.827</v>
      </c>
      <c r="F899" s="139">
        <v>76</v>
      </c>
      <c r="G899" s="231"/>
      <c r="H899" s="76">
        <f t="shared" si="27"/>
        <v>1</v>
      </c>
    </row>
    <row r="900" spans="1:8">
      <c r="A900" s="222">
        <f t="shared" ref="A900:A963" si="30">LEN(B900)</f>
        <v>7</v>
      </c>
      <c r="B900" s="223">
        <v>2130211</v>
      </c>
      <c r="C900" s="138" t="s">
        <v>1223</v>
      </c>
      <c r="D900" s="227">
        <f>_xlfn.XLOOKUP(B900,表3!B:B,表3!D:D,0)</f>
        <v>0</v>
      </c>
      <c r="E900" s="139">
        <v>0</v>
      </c>
      <c r="F900" s="139">
        <v>22</v>
      </c>
      <c r="G900" s="231"/>
      <c r="H900" s="76">
        <f t="shared" si="27"/>
        <v>1</v>
      </c>
    </row>
    <row r="901" spans="1:8">
      <c r="A901" s="222">
        <f t="shared" si="30"/>
        <v>7</v>
      </c>
      <c r="B901" s="223">
        <v>2130212</v>
      </c>
      <c r="C901" s="138" t="s">
        <v>1224</v>
      </c>
      <c r="D901" s="227">
        <f>_xlfn.XLOOKUP(B901,表3!B:B,表3!D:D,0)</f>
        <v>56</v>
      </c>
      <c r="E901" s="139">
        <v>56</v>
      </c>
      <c r="F901" s="139">
        <v>241</v>
      </c>
      <c r="G901" s="231"/>
      <c r="H901" s="76">
        <f t="shared" ref="H901:H964" si="31">IF(AND(D901=0,E901=0,F901=0),0,1)</f>
        <v>1</v>
      </c>
    </row>
    <row r="902" hidden="1" spans="1:8">
      <c r="A902" s="222">
        <f t="shared" si="30"/>
        <v>7</v>
      </c>
      <c r="B902" s="223">
        <v>2130213</v>
      </c>
      <c r="C902" s="138" t="s">
        <v>1225</v>
      </c>
      <c r="D902" s="227">
        <f>_xlfn.XLOOKUP(B902,表3!B:B,表3!D:D,0)</f>
        <v>0</v>
      </c>
      <c r="E902" s="139">
        <v>0</v>
      </c>
      <c r="F902" s="139">
        <v>0</v>
      </c>
      <c r="G902" s="231"/>
      <c r="H902" s="76">
        <f t="shared" si="31"/>
        <v>0</v>
      </c>
    </row>
    <row r="903" hidden="1" spans="1:8">
      <c r="A903" s="222">
        <f t="shared" si="30"/>
        <v>7</v>
      </c>
      <c r="B903" s="223">
        <v>2130217</v>
      </c>
      <c r="C903" s="138" t="s">
        <v>1226</v>
      </c>
      <c r="D903" s="227">
        <f>_xlfn.XLOOKUP(B903,表3!B:B,表3!D:D,0)</f>
        <v>0</v>
      </c>
      <c r="E903" s="139">
        <v>0</v>
      </c>
      <c r="F903" s="139">
        <v>0</v>
      </c>
      <c r="G903" s="231"/>
      <c r="H903" s="76">
        <f t="shared" si="31"/>
        <v>0</v>
      </c>
    </row>
    <row r="904" hidden="1" spans="1:8">
      <c r="A904" s="222">
        <f t="shared" si="30"/>
        <v>7</v>
      </c>
      <c r="B904" s="223">
        <v>2130220</v>
      </c>
      <c r="C904" s="138" t="s">
        <v>1227</v>
      </c>
      <c r="D904" s="227">
        <f>_xlfn.XLOOKUP(B904,表3!B:B,表3!D:D,0)</f>
        <v>0</v>
      </c>
      <c r="E904" s="139">
        <v>0</v>
      </c>
      <c r="F904" s="139">
        <v>0</v>
      </c>
      <c r="G904" s="231"/>
      <c r="H904" s="76">
        <f t="shared" si="31"/>
        <v>0</v>
      </c>
    </row>
    <row r="905" spans="1:8">
      <c r="A905" s="222">
        <f t="shared" si="30"/>
        <v>7</v>
      </c>
      <c r="B905" s="223">
        <v>2130221</v>
      </c>
      <c r="C905" s="138" t="s">
        <v>1228</v>
      </c>
      <c r="D905" s="227">
        <f>_xlfn.XLOOKUP(B905,表3!B:B,表3!D:D,0)</f>
        <v>0</v>
      </c>
      <c r="E905" s="139">
        <v>0</v>
      </c>
      <c r="F905" s="139">
        <v>356</v>
      </c>
      <c r="G905" s="231"/>
      <c r="H905" s="76">
        <f t="shared" si="31"/>
        <v>1</v>
      </c>
    </row>
    <row r="906" hidden="1" spans="1:8">
      <c r="A906" s="222">
        <f t="shared" si="30"/>
        <v>7</v>
      </c>
      <c r="B906" s="223">
        <v>2130223</v>
      </c>
      <c r="C906" s="138" t="s">
        <v>1229</v>
      </c>
      <c r="D906" s="227">
        <f>_xlfn.XLOOKUP(B906,表3!B:B,表3!D:D,0)</f>
        <v>0</v>
      </c>
      <c r="E906" s="139">
        <v>0</v>
      </c>
      <c r="F906" s="139">
        <v>0</v>
      </c>
      <c r="G906" s="231"/>
      <c r="H906" s="76">
        <f t="shared" si="31"/>
        <v>0</v>
      </c>
    </row>
    <row r="907" hidden="1" spans="1:8">
      <c r="A907" s="222">
        <f t="shared" si="30"/>
        <v>7</v>
      </c>
      <c r="B907" s="223">
        <v>2130226</v>
      </c>
      <c r="C907" s="138" t="s">
        <v>1230</v>
      </c>
      <c r="D907" s="227">
        <f>_xlfn.XLOOKUP(B907,表3!B:B,表3!D:D,0)</f>
        <v>0</v>
      </c>
      <c r="E907" s="139">
        <v>0</v>
      </c>
      <c r="F907" s="139">
        <v>0</v>
      </c>
      <c r="G907" s="231"/>
      <c r="H907" s="76">
        <f t="shared" si="31"/>
        <v>0</v>
      </c>
    </row>
    <row r="908" hidden="1" spans="1:8">
      <c r="A908" s="222">
        <f t="shared" si="30"/>
        <v>7</v>
      </c>
      <c r="B908" s="223">
        <v>2130227</v>
      </c>
      <c r="C908" s="138" t="s">
        <v>1231</v>
      </c>
      <c r="D908" s="227">
        <f>_xlfn.XLOOKUP(B908,表3!B:B,表3!D:D,0)</f>
        <v>0</v>
      </c>
      <c r="E908" s="139">
        <v>0</v>
      </c>
      <c r="F908" s="139">
        <v>0</v>
      </c>
      <c r="G908" s="231"/>
      <c r="H908" s="76">
        <f t="shared" si="31"/>
        <v>0</v>
      </c>
    </row>
    <row r="909" spans="1:8">
      <c r="A909" s="222">
        <f t="shared" si="30"/>
        <v>7</v>
      </c>
      <c r="B909" s="223">
        <v>2130234</v>
      </c>
      <c r="C909" s="138" t="s">
        <v>1232</v>
      </c>
      <c r="D909" s="227">
        <f>_xlfn.XLOOKUP(B909,表3!B:B,表3!D:D,0)</f>
        <v>0</v>
      </c>
      <c r="E909" s="139">
        <v>0</v>
      </c>
      <c r="F909" s="139">
        <v>223</v>
      </c>
      <c r="G909" s="231"/>
      <c r="H909" s="76">
        <f t="shared" si="31"/>
        <v>1</v>
      </c>
    </row>
    <row r="910" hidden="1" spans="1:8">
      <c r="A910" s="222">
        <f t="shared" si="30"/>
        <v>7</v>
      </c>
      <c r="B910" s="223">
        <v>2130236</v>
      </c>
      <c r="C910" s="138" t="s">
        <v>1233</v>
      </c>
      <c r="D910" s="227">
        <f>_xlfn.XLOOKUP(B910,表3!B:B,表3!D:D,0)</f>
        <v>0</v>
      </c>
      <c r="E910" s="139">
        <v>0</v>
      </c>
      <c r="F910" s="139">
        <v>0</v>
      </c>
      <c r="G910" s="231"/>
      <c r="H910" s="76">
        <f t="shared" si="31"/>
        <v>0</v>
      </c>
    </row>
    <row r="911" hidden="1" spans="1:8">
      <c r="A911" s="222">
        <f t="shared" si="30"/>
        <v>7</v>
      </c>
      <c r="B911" s="223">
        <v>2130237</v>
      </c>
      <c r="C911" s="138" t="s">
        <v>1203</v>
      </c>
      <c r="D911" s="227">
        <f>_xlfn.XLOOKUP(B911,表3!B:B,表3!D:D,0)</f>
        <v>0</v>
      </c>
      <c r="E911" s="139">
        <v>0</v>
      </c>
      <c r="F911" s="139">
        <v>0</v>
      </c>
      <c r="G911" s="231"/>
      <c r="H911" s="76">
        <f t="shared" si="31"/>
        <v>0</v>
      </c>
    </row>
    <row r="912" spans="1:8">
      <c r="A912" s="222">
        <f t="shared" si="30"/>
        <v>7</v>
      </c>
      <c r="B912" s="223">
        <v>2130238</v>
      </c>
      <c r="C912" s="138" t="s">
        <v>1234</v>
      </c>
      <c r="D912" s="227">
        <f>_xlfn.XLOOKUP(B912,表3!B:B,表3!D:D,0)</f>
        <v>0</v>
      </c>
      <c r="E912" s="139">
        <v>0</v>
      </c>
      <c r="F912" s="139">
        <v>6</v>
      </c>
      <c r="G912" s="231"/>
      <c r="H912" s="76">
        <f t="shared" si="31"/>
        <v>1</v>
      </c>
    </row>
    <row r="913" spans="1:8">
      <c r="A913" s="222">
        <f t="shared" si="30"/>
        <v>7</v>
      </c>
      <c r="B913" s="223">
        <v>2130299</v>
      </c>
      <c r="C913" s="138" t="s">
        <v>1235</v>
      </c>
      <c r="D913" s="227">
        <f>_xlfn.XLOOKUP(B913,表3!B:B,表3!D:D,0)</f>
        <v>2123</v>
      </c>
      <c r="E913" s="139">
        <v>2123</v>
      </c>
      <c r="F913" s="139">
        <v>151</v>
      </c>
      <c r="G913" s="231"/>
      <c r="H913" s="76">
        <f t="shared" si="31"/>
        <v>1</v>
      </c>
    </row>
    <row r="914" spans="1:8">
      <c r="A914" s="222">
        <f t="shared" si="30"/>
        <v>5</v>
      </c>
      <c r="B914" s="223">
        <v>21303</v>
      </c>
      <c r="C914" s="140" t="s">
        <v>1236</v>
      </c>
      <c r="D914" s="227">
        <f>_xlfn.XLOOKUP(B914,表3!B:B,表3!D:D,0)</f>
        <v>41817.72</v>
      </c>
      <c r="E914" s="139">
        <f>SUM(E915:E941)</f>
        <v>41817.72</v>
      </c>
      <c r="F914" s="139">
        <f>SUM(F915:F941)</f>
        <v>25055</v>
      </c>
      <c r="G914" s="231"/>
      <c r="H914" s="76">
        <f t="shared" si="31"/>
        <v>1</v>
      </c>
    </row>
    <row r="915" spans="1:8">
      <c r="A915" s="222">
        <f t="shared" si="30"/>
        <v>7</v>
      </c>
      <c r="B915" s="223">
        <v>2130301</v>
      </c>
      <c r="C915" s="138" t="s">
        <v>579</v>
      </c>
      <c r="D915" s="227">
        <f>_xlfn.XLOOKUP(B915,表3!B:B,表3!D:D,0)</f>
        <v>5085.58</v>
      </c>
      <c r="E915" s="139">
        <v>5085.58</v>
      </c>
      <c r="F915" s="139">
        <v>4540</v>
      </c>
      <c r="G915" s="231"/>
      <c r="H915" s="76">
        <f t="shared" si="31"/>
        <v>1</v>
      </c>
    </row>
    <row r="916" spans="1:8">
      <c r="A916" s="222">
        <f t="shared" si="30"/>
        <v>7</v>
      </c>
      <c r="B916" s="223">
        <v>2130302</v>
      </c>
      <c r="C916" s="138" t="s">
        <v>339</v>
      </c>
      <c r="D916" s="227">
        <f>_xlfn.XLOOKUP(B916,表3!B:B,表3!D:D,0)</f>
        <v>371.54</v>
      </c>
      <c r="E916" s="139">
        <v>371.54</v>
      </c>
      <c r="F916" s="139">
        <v>707</v>
      </c>
      <c r="G916" s="231"/>
      <c r="H916" s="76">
        <f t="shared" si="31"/>
        <v>1</v>
      </c>
    </row>
    <row r="917" hidden="1" spans="1:8">
      <c r="A917" s="222">
        <f t="shared" si="30"/>
        <v>7</v>
      </c>
      <c r="B917" s="223">
        <v>2130303</v>
      </c>
      <c r="C917" s="138" t="s">
        <v>580</v>
      </c>
      <c r="D917" s="227">
        <f>_xlfn.XLOOKUP(B917,表3!B:B,表3!D:D,0)</f>
        <v>0</v>
      </c>
      <c r="E917" s="139">
        <v>0</v>
      </c>
      <c r="F917" s="139">
        <v>0</v>
      </c>
      <c r="G917" s="231"/>
      <c r="H917" s="76">
        <f t="shared" si="31"/>
        <v>0</v>
      </c>
    </row>
    <row r="918" hidden="1" spans="1:8">
      <c r="A918" s="222">
        <f t="shared" si="30"/>
        <v>7</v>
      </c>
      <c r="B918" s="223">
        <v>2130304</v>
      </c>
      <c r="C918" s="138" t="s">
        <v>1237</v>
      </c>
      <c r="D918" s="227">
        <f>_xlfn.XLOOKUP(B918,表3!B:B,表3!D:D,0)</f>
        <v>0</v>
      </c>
      <c r="E918" s="139">
        <v>0</v>
      </c>
      <c r="F918" s="139">
        <v>0</v>
      </c>
      <c r="G918" s="231"/>
      <c r="H918" s="76">
        <f t="shared" si="31"/>
        <v>0</v>
      </c>
    </row>
    <row r="919" spans="1:8">
      <c r="A919" s="222">
        <f t="shared" si="30"/>
        <v>7</v>
      </c>
      <c r="B919" s="223">
        <v>2130305</v>
      </c>
      <c r="C919" s="138" t="s">
        <v>1238</v>
      </c>
      <c r="D919" s="227">
        <f>_xlfn.XLOOKUP(B919,表3!B:B,表3!D:D,0)</f>
        <v>32690.6</v>
      </c>
      <c r="E919" s="139">
        <v>32690.6</v>
      </c>
      <c r="F919" s="139">
        <v>17538</v>
      </c>
      <c r="G919" s="231"/>
      <c r="H919" s="76">
        <f t="shared" si="31"/>
        <v>1</v>
      </c>
    </row>
    <row r="920" spans="1:8">
      <c r="A920" s="222">
        <f t="shared" si="30"/>
        <v>7</v>
      </c>
      <c r="B920" s="223">
        <v>2130306</v>
      </c>
      <c r="C920" s="138" t="s">
        <v>1239</v>
      </c>
      <c r="D920" s="227">
        <f>_xlfn.XLOOKUP(B920,表3!B:B,表3!D:D,0)</f>
        <v>0</v>
      </c>
      <c r="E920" s="139">
        <v>0</v>
      </c>
      <c r="F920" s="139">
        <v>183</v>
      </c>
      <c r="G920" s="231"/>
      <c r="H920" s="76">
        <f t="shared" si="31"/>
        <v>1</v>
      </c>
    </row>
    <row r="921" hidden="1" spans="1:8">
      <c r="A921" s="222">
        <f t="shared" si="30"/>
        <v>7</v>
      </c>
      <c r="B921" s="223">
        <v>2130307</v>
      </c>
      <c r="C921" s="138" t="s">
        <v>1240</v>
      </c>
      <c r="D921" s="227">
        <f>_xlfn.XLOOKUP(B921,表3!B:B,表3!D:D,0)</f>
        <v>0</v>
      </c>
      <c r="E921" s="139">
        <v>0</v>
      </c>
      <c r="F921" s="139">
        <v>0</v>
      </c>
      <c r="G921" s="231"/>
      <c r="H921" s="76">
        <f t="shared" si="31"/>
        <v>0</v>
      </c>
    </row>
    <row r="922" hidden="1" spans="1:8">
      <c r="A922" s="222">
        <f t="shared" si="30"/>
        <v>7</v>
      </c>
      <c r="B922" s="223">
        <v>2130308</v>
      </c>
      <c r="C922" s="138" t="s">
        <v>1241</v>
      </c>
      <c r="D922" s="227">
        <f>_xlfn.XLOOKUP(B922,表3!B:B,表3!D:D,0)</f>
        <v>0</v>
      </c>
      <c r="E922" s="139">
        <v>0</v>
      </c>
      <c r="F922" s="139">
        <v>0</v>
      </c>
      <c r="G922" s="231"/>
      <c r="H922" s="76">
        <f t="shared" si="31"/>
        <v>0</v>
      </c>
    </row>
    <row r="923" hidden="1" spans="1:8">
      <c r="A923" s="222">
        <f t="shared" si="30"/>
        <v>7</v>
      </c>
      <c r="B923" s="223">
        <v>2130309</v>
      </c>
      <c r="C923" s="138" t="s">
        <v>1242</v>
      </c>
      <c r="D923" s="227">
        <f>_xlfn.XLOOKUP(B923,表3!B:B,表3!D:D,0)</f>
        <v>0</v>
      </c>
      <c r="E923" s="139">
        <v>0</v>
      </c>
      <c r="F923" s="139">
        <v>0</v>
      </c>
      <c r="G923" s="231"/>
      <c r="H923" s="76">
        <f t="shared" si="31"/>
        <v>0</v>
      </c>
    </row>
    <row r="924" spans="1:8">
      <c r="A924" s="222">
        <f t="shared" si="30"/>
        <v>7</v>
      </c>
      <c r="B924" s="223">
        <v>2130310</v>
      </c>
      <c r="C924" s="138" t="s">
        <v>1243</v>
      </c>
      <c r="D924" s="227">
        <f>_xlfn.XLOOKUP(B924,表3!B:B,表3!D:D,0)</f>
        <v>0</v>
      </c>
      <c r="E924" s="139">
        <v>0</v>
      </c>
      <c r="F924" s="139">
        <v>26</v>
      </c>
      <c r="G924" s="231"/>
      <c r="H924" s="76">
        <f t="shared" si="31"/>
        <v>1</v>
      </c>
    </row>
    <row r="925" hidden="1" spans="1:8">
      <c r="A925" s="222">
        <f t="shared" si="30"/>
        <v>7</v>
      </c>
      <c r="B925" s="223">
        <v>2130311</v>
      </c>
      <c r="C925" s="138" t="s">
        <v>1244</v>
      </c>
      <c r="D925" s="227">
        <f>_xlfn.XLOOKUP(B925,表3!B:B,表3!D:D,0)</f>
        <v>0</v>
      </c>
      <c r="E925" s="139">
        <v>0</v>
      </c>
      <c r="F925" s="139">
        <v>0</v>
      </c>
      <c r="G925" s="231"/>
      <c r="H925" s="76">
        <f t="shared" si="31"/>
        <v>0</v>
      </c>
    </row>
    <row r="926" hidden="1" spans="1:8">
      <c r="A926" s="222">
        <f t="shared" si="30"/>
        <v>7</v>
      </c>
      <c r="B926" s="223">
        <v>2130312</v>
      </c>
      <c r="C926" s="138" t="s">
        <v>1245</v>
      </c>
      <c r="D926" s="227">
        <f>_xlfn.XLOOKUP(B926,表3!B:B,表3!D:D,0)</f>
        <v>0</v>
      </c>
      <c r="E926" s="139">
        <v>0</v>
      </c>
      <c r="F926" s="139">
        <v>0</v>
      </c>
      <c r="G926" s="231"/>
      <c r="H926" s="76">
        <f t="shared" si="31"/>
        <v>0</v>
      </c>
    </row>
    <row r="927" spans="1:8">
      <c r="A927" s="222">
        <f t="shared" si="30"/>
        <v>7</v>
      </c>
      <c r="B927" s="223">
        <v>2130313</v>
      </c>
      <c r="C927" s="138" t="s">
        <v>1246</v>
      </c>
      <c r="D927" s="227">
        <f>_xlfn.XLOOKUP(B927,表3!B:B,表3!D:D,0)</f>
        <v>0</v>
      </c>
      <c r="E927" s="139">
        <v>0</v>
      </c>
      <c r="F927" s="139">
        <v>28</v>
      </c>
      <c r="G927" s="231"/>
      <c r="H927" s="76">
        <f t="shared" si="31"/>
        <v>1</v>
      </c>
    </row>
    <row r="928" spans="1:8">
      <c r="A928" s="222">
        <f t="shared" si="30"/>
        <v>7</v>
      </c>
      <c r="B928" s="223">
        <v>2130314</v>
      </c>
      <c r="C928" s="138" t="s">
        <v>1247</v>
      </c>
      <c r="D928" s="227">
        <f>_xlfn.XLOOKUP(B928,表3!B:B,表3!D:D,0)</f>
        <v>0</v>
      </c>
      <c r="E928" s="139">
        <v>0</v>
      </c>
      <c r="F928" s="139">
        <v>61</v>
      </c>
      <c r="G928" s="231"/>
      <c r="H928" s="76">
        <f t="shared" si="31"/>
        <v>1</v>
      </c>
    </row>
    <row r="929" spans="1:8">
      <c r="A929" s="222">
        <f t="shared" si="30"/>
        <v>7</v>
      </c>
      <c r="B929" s="223">
        <v>2130315</v>
      </c>
      <c r="C929" s="138" t="s">
        <v>1248</v>
      </c>
      <c r="D929" s="227">
        <f>_xlfn.XLOOKUP(B929,表3!B:B,表3!D:D,0)</f>
        <v>0</v>
      </c>
      <c r="E929" s="139">
        <v>0</v>
      </c>
      <c r="F929" s="139">
        <v>28</v>
      </c>
      <c r="G929" s="231"/>
      <c r="H929" s="76">
        <f t="shared" si="31"/>
        <v>1</v>
      </c>
    </row>
    <row r="930" spans="1:8">
      <c r="A930" s="222">
        <f t="shared" si="30"/>
        <v>7</v>
      </c>
      <c r="B930" s="223">
        <v>2130316</v>
      </c>
      <c r="C930" s="138" t="s">
        <v>1249</v>
      </c>
      <c r="D930" s="227">
        <f>_xlfn.XLOOKUP(B930,表3!B:B,表3!D:D,0)</f>
        <v>2126</v>
      </c>
      <c r="E930" s="139">
        <v>2126</v>
      </c>
      <c r="F930" s="139">
        <v>775</v>
      </c>
      <c r="G930" s="231"/>
      <c r="H930" s="76">
        <f t="shared" si="31"/>
        <v>1</v>
      </c>
    </row>
    <row r="931" hidden="1" spans="1:8">
      <c r="A931" s="222">
        <f t="shared" si="30"/>
        <v>7</v>
      </c>
      <c r="B931" s="223">
        <v>2130317</v>
      </c>
      <c r="C931" s="138" t="s">
        <v>1250</v>
      </c>
      <c r="D931" s="227">
        <f>_xlfn.XLOOKUP(B931,表3!B:B,表3!D:D,0)</f>
        <v>0</v>
      </c>
      <c r="E931" s="139">
        <v>0</v>
      </c>
      <c r="F931" s="139">
        <v>0</v>
      </c>
      <c r="G931" s="231"/>
      <c r="H931" s="76">
        <f t="shared" si="31"/>
        <v>0</v>
      </c>
    </row>
    <row r="932" hidden="1" spans="1:8">
      <c r="A932" s="222">
        <f t="shared" si="30"/>
        <v>7</v>
      </c>
      <c r="B932" s="223">
        <v>2130318</v>
      </c>
      <c r="C932" s="138" t="s">
        <v>1251</v>
      </c>
      <c r="D932" s="227">
        <f>_xlfn.XLOOKUP(B932,表3!B:B,表3!D:D,0)</f>
        <v>0</v>
      </c>
      <c r="E932" s="139">
        <v>0</v>
      </c>
      <c r="F932" s="139">
        <v>0</v>
      </c>
      <c r="G932" s="231"/>
      <c r="H932" s="76">
        <f t="shared" si="31"/>
        <v>0</v>
      </c>
    </row>
    <row r="933" hidden="1" spans="1:8">
      <c r="A933" s="222">
        <f t="shared" si="30"/>
        <v>7</v>
      </c>
      <c r="B933" s="223">
        <v>2130319</v>
      </c>
      <c r="C933" s="138" t="s">
        <v>1252</v>
      </c>
      <c r="D933" s="227">
        <f>_xlfn.XLOOKUP(B933,表3!B:B,表3!D:D,0)</f>
        <v>0</v>
      </c>
      <c r="E933" s="139">
        <v>0</v>
      </c>
      <c r="F933" s="139">
        <v>0</v>
      </c>
      <c r="G933" s="231"/>
      <c r="H933" s="76">
        <f t="shared" si="31"/>
        <v>0</v>
      </c>
    </row>
    <row r="934" spans="1:8">
      <c r="A934" s="222">
        <f t="shared" si="30"/>
        <v>7</v>
      </c>
      <c r="B934" s="223">
        <v>2130321</v>
      </c>
      <c r="C934" s="138" t="s">
        <v>1253</v>
      </c>
      <c r="D934" s="227">
        <f>_xlfn.XLOOKUP(B934,表3!B:B,表3!D:D,0)</f>
        <v>1544</v>
      </c>
      <c r="E934" s="139">
        <v>1544</v>
      </c>
      <c r="F934" s="139">
        <v>505</v>
      </c>
      <c r="G934" s="231"/>
      <c r="H934" s="76">
        <f t="shared" si="31"/>
        <v>1</v>
      </c>
    </row>
    <row r="935" hidden="1" spans="1:8">
      <c r="A935" s="222">
        <f t="shared" si="30"/>
        <v>7</v>
      </c>
      <c r="B935" s="223">
        <v>2130322</v>
      </c>
      <c r="C935" s="138" t="s">
        <v>1254</v>
      </c>
      <c r="D935" s="227">
        <f>_xlfn.XLOOKUP(B935,表3!B:B,表3!D:D,0)</f>
        <v>0</v>
      </c>
      <c r="E935" s="139">
        <v>0</v>
      </c>
      <c r="F935" s="139">
        <v>0</v>
      </c>
      <c r="G935" s="231"/>
      <c r="H935" s="76">
        <f t="shared" si="31"/>
        <v>0</v>
      </c>
    </row>
    <row r="936" hidden="1" spans="1:8">
      <c r="A936" s="222">
        <f t="shared" si="30"/>
        <v>7</v>
      </c>
      <c r="B936" s="223">
        <v>2130333</v>
      </c>
      <c r="C936" s="138" t="s">
        <v>1229</v>
      </c>
      <c r="D936" s="227">
        <f>_xlfn.XLOOKUP(B936,表3!B:B,表3!D:D,0)</f>
        <v>0</v>
      </c>
      <c r="E936" s="139">
        <v>0</v>
      </c>
      <c r="F936" s="139">
        <v>0</v>
      </c>
      <c r="G936" s="231"/>
      <c r="H936" s="76">
        <f t="shared" si="31"/>
        <v>0</v>
      </c>
    </row>
    <row r="937" hidden="1" spans="1:8">
      <c r="A937" s="222">
        <f t="shared" si="30"/>
        <v>7</v>
      </c>
      <c r="B937" s="223">
        <v>2130334</v>
      </c>
      <c r="C937" s="138" t="s">
        <v>1255</v>
      </c>
      <c r="D937" s="227">
        <f>_xlfn.XLOOKUP(B937,表3!B:B,表3!D:D,0)</f>
        <v>0</v>
      </c>
      <c r="E937" s="139">
        <v>0</v>
      </c>
      <c r="F937" s="139">
        <v>0</v>
      </c>
      <c r="G937" s="231"/>
      <c r="H937" s="76">
        <f t="shared" si="31"/>
        <v>0</v>
      </c>
    </row>
    <row r="938" spans="1:8">
      <c r="A938" s="222">
        <f t="shared" si="30"/>
        <v>7</v>
      </c>
      <c r="B938" s="223">
        <v>2130335</v>
      </c>
      <c r="C938" s="138" t="s">
        <v>1256</v>
      </c>
      <c r="D938" s="227">
        <f>_xlfn.XLOOKUP(B938,表3!B:B,表3!D:D,0)</f>
        <v>0</v>
      </c>
      <c r="E938" s="139">
        <v>0</v>
      </c>
      <c r="F938" s="139">
        <v>79</v>
      </c>
      <c r="G938" s="231"/>
      <c r="H938" s="76">
        <f t="shared" si="31"/>
        <v>1</v>
      </c>
    </row>
    <row r="939" hidden="1" spans="1:8">
      <c r="A939" s="222">
        <f t="shared" si="30"/>
        <v>7</v>
      </c>
      <c r="B939" s="223">
        <v>2130336</v>
      </c>
      <c r="C939" s="138" t="s">
        <v>1257</v>
      </c>
      <c r="D939" s="227">
        <f>_xlfn.XLOOKUP(B939,表3!B:B,表3!D:D,0)</f>
        <v>0</v>
      </c>
      <c r="E939" s="139">
        <v>0</v>
      </c>
      <c r="F939" s="139">
        <v>0</v>
      </c>
      <c r="G939" s="231"/>
      <c r="H939" s="76">
        <f t="shared" si="31"/>
        <v>0</v>
      </c>
    </row>
    <row r="940" hidden="1" spans="1:8">
      <c r="A940" s="222">
        <f t="shared" si="30"/>
        <v>7</v>
      </c>
      <c r="B940" s="223">
        <v>2130337</v>
      </c>
      <c r="C940" s="138" t="s">
        <v>1258</v>
      </c>
      <c r="D940" s="227">
        <f>_xlfn.XLOOKUP(B940,表3!B:B,表3!D:D,0)</f>
        <v>0</v>
      </c>
      <c r="E940" s="139">
        <v>0</v>
      </c>
      <c r="F940" s="139">
        <v>0</v>
      </c>
      <c r="G940" s="231"/>
      <c r="H940" s="76">
        <f t="shared" si="31"/>
        <v>0</v>
      </c>
    </row>
    <row r="941" spans="1:8">
      <c r="A941" s="222">
        <f t="shared" si="30"/>
        <v>7</v>
      </c>
      <c r="B941" s="223">
        <v>2130399</v>
      </c>
      <c r="C941" s="138" t="s">
        <v>1259</v>
      </c>
      <c r="D941" s="227">
        <f>_xlfn.XLOOKUP(B941,表3!B:B,表3!D:D,0)</f>
        <v>0</v>
      </c>
      <c r="E941" s="139">
        <v>0</v>
      </c>
      <c r="F941" s="139">
        <v>585</v>
      </c>
      <c r="G941" s="231"/>
      <c r="H941" s="76">
        <f t="shared" si="31"/>
        <v>1</v>
      </c>
    </row>
    <row r="942" spans="1:8">
      <c r="A942" s="222">
        <f t="shared" si="30"/>
        <v>5</v>
      </c>
      <c r="B942" s="223">
        <v>21305</v>
      </c>
      <c r="C942" s="140" t="s">
        <v>1260</v>
      </c>
      <c r="D942" s="227">
        <f>_xlfn.XLOOKUP(B942,表3!B:B,表3!D:D,0)</f>
        <v>6198.23</v>
      </c>
      <c r="E942" s="139">
        <f>SUM(E943:E952)</f>
        <v>6198.23</v>
      </c>
      <c r="F942" s="139">
        <f>SUM(F943:F952)</f>
        <v>9903</v>
      </c>
      <c r="G942" s="231"/>
      <c r="H942" s="76">
        <f t="shared" si="31"/>
        <v>1</v>
      </c>
    </row>
    <row r="943" spans="1:8">
      <c r="A943" s="222">
        <f t="shared" si="30"/>
        <v>7</v>
      </c>
      <c r="B943" s="223">
        <v>2130501</v>
      </c>
      <c r="C943" s="138" t="s">
        <v>579</v>
      </c>
      <c r="D943" s="227">
        <f>_xlfn.XLOOKUP(B943,表3!B:B,表3!D:D,0)</f>
        <v>297.64</v>
      </c>
      <c r="E943" s="139">
        <v>297.64</v>
      </c>
      <c r="F943" s="139">
        <v>251</v>
      </c>
      <c r="G943" s="231"/>
      <c r="H943" s="76">
        <f t="shared" si="31"/>
        <v>1</v>
      </c>
    </row>
    <row r="944" spans="1:8">
      <c r="A944" s="222">
        <f t="shared" si="30"/>
        <v>7</v>
      </c>
      <c r="B944" s="223">
        <v>2130502</v>
      </c>
      <c r="C944" s="138" t="s">
        <v>339</v>
      </c>
      <c r="D944" s="227">
        <f>_xlfn.XLOOKUP(B944,表3!B:B,表3!D:D,0)</f>
        <v>120.59</v>
      </c>
      <c r="E944" s="139">
        <v>120.59</v>
      </c>
      <c r="F944" s="139">
        <v>13</v>
      </c>
      <c r="G944" s="231"/>
      <c r="H944" s="76">
        <f t="shared" si="31"/>
        <v>1</v>
      </c>
    </row>
    <row r="945" hidden="1" spans="1:8">
      <c r="A945" s="222">
        <f t="shared" si="30"/>
        <v>7</v>
      </c>
      <c r="B945" s="223">
        <v>2130503</v>
      </c>
      <c r="C945" s="138" t="s">
        <v>580</v>
      </c>
      <c r="D945" s="227">
        <f>_xlfn.XLOOKUP(B945,表3!B:B,表3!D:D,0)</f>
        <v>0</v>
      </c>
      <c r="E945" s="139">
        <v>0</v>
      </c>
      <c r="F945" s="139">
        <v>0</v>
      </c>
      <c r="G945" s="231"/>
      <c r="H945" s="76">
        <f t="shared" si="31"/>
        <v>0</v>
      </c>
    </row>
    <row r="946" spans="1:8">
      <c r="A946" s="222">
        <f t="shared" si="30"/>
        <v>7</v>
      </c>
      <c r="B946" s="223">
        <v>2130504</v>
      </c>
      <c r="C946" s="138" t="s">
        <v>1261</v>
      </c>
      <c r="D946" s="227">
        <f>_xlfn.XLOOKUP(B946,表3!B:B,表3!D:D,0)</f>
        <v>0</v>
      </c>
      <c r="E946" s="139">
        <v>0</v>
      </c>
      <c r="F946" s="139">
        <v>44</v>
      </c>
      <c r="G946" s="231"/>
      <c r="H946" s="76">
        <f t="shared" si="31"/>
        <v>1</v>
      </c>
    </row>
    <row r="947" hidden="1" spans="1:8">
      <c r="A947" s="222">
        <f t="shared" si="30"/>
        <v>7</v>
      </c>
      <c r="B947" s="223">
        <v>2130505</v>
      </c>
      <c r="C947" s="138" t="s">
        <v>1262</v>
      </c>
      <c r="D947" s="227">
        <f>_xlfn.XLOOKUP(B947,表3!B:B,表3!D:D,0)</f>
        <v>0</v>
      </c>
      <c r="E947" s="139">
        <v>0</v>
      </c>
      <c r="F947" s="139">
        <v>0</v>
      </c>
      <c r="G947" s="231"/>
      <c r="H947" s="76">
        <f t="shared" si="31"/>
        <v>0</v>
      </c>
    </row>
    <row r="948" hidden="1" spans="1:8">
      <c r="A948" s="222">
        <f t="shared" si="30"/>
        <v>7</v>
      </c>
      <c r="B948" s="223">
        <v>2130506</v>
      </c>
      <c r="C948" s="138" t="s">
        <v>1263</v>
      </c>
      <c r="D948" s="227">
        <f>_xlfn.XLOOKUP(B948,表3!B:B,表3!D:D,0)</f>
        <v>0</v>
      </c>
      <c r="E948" s="139">
        <v>0</v>
      </c>
      <c r="F948" s="139">
        <v>0</v>
      </c>
      <c r="G948" s="231"/>
      <c r="H948" s="76">
        <f t="shared" si="31"/>
        <v>0</v>
      </c>
    </row>
    <row r="949" hidden="1" spans="1:8">
      <c r="A949" s="222">
        <f t="shared" si="30"/>
        <v>7</v>
      </c>
      <c r="B949" s="223">
        <v>2130507</v>
      </c>
      <c r="C949" s="138" t="s">
        <v>1264</v>
      </c>
      <c r="D949" s="227">
        <f>_xlfn.XLOOKUP(B949,表3!B:B,表3!D:D,0)</f>
        <v>0</v>
      </c>
      <c r="E949" s="139">
        <v>0</v>
      </c>
      <c r="F949" s="139">
        <v>0</v>
      </c>
      <c r="G949" s="231"/>
      <c r="H949" s="76">
        <f t="shared" si="31"/>
        <v>0</v>
      </c>
    </row>
    <row r="950" hidden="1" spans="1:8">
      <c r="A950" s="222">
        <f t="shared" si="30"/>
        <v>7</v>
      </c>
      <c r="B950" s="223">
        <v>2130508</v>
      </c>
      <c r="C950" s="138" t="s">
        <v>1265</v>
      </c>
      <c r="D950" s="227">
        <f>_xlfn.XLOOKUP(B950,表3!B:B,表3!D:D,0)</f>
        <v>0</v>
      </c>
      <c r="E950" s="139">
        <v>0</v>
      </c>
      <c r="F950" s="139">
        <v>0</v>
      </c>
      <c r="G950" s="231"/>
      <c r="H950" s="76">
        <f t="shared" si="31"/>
        <v>0</v>
      </c>
    </row>
    <row r="951" hidden="1" spans="1:8">
      <c r="A951" s="222">
        <f t="shared" si="30"/>
        <v>7</v>
      </c>
      <c r="B951" s="223">
        <v>2130550</v>
      </c>
      <c r="C951" s="138" t="s">
        <v>587</v>
      </c>
      <c r="D951" s="227">
        <f>_xlfn.XLOOKUP(B951,表3!B:B,表3!D:D,0)</f>
        <v>0</v>
      </c>
      <c r="E951" s="139">
        <v>0</v>
      </c>
      <c r="F951" s="139">
        <v>0</v>
      </c>
      <c r="G951" s="231"/>
      <c r="H951" s="76">
        <f t="shared" si="31"/>
        <v>0</v>
      </c>
    </row>
    <row r="952" spans="1:8">
      <c r="A952" s="222">
        <f t="shared" si="30"/>
        <v>7</v>
      </c>
      <c r="B952" s="223">
        <v>2130599</v>
      </c>
      <c r="C952" s="138" t="s">
        <v>1266</v>
      </c>
      <c r="D952" s="227">
        <f>_xlfn.XLOOKUP(B952,表3!B:B,表3!D:D,0)</f>
        <v>5780</v>
      </c>
      <c r="E952" s="139">
        <v>5780</v>
      </c>
      <c r="F952" s="139">
        <v>9595</v>
      </c>
      <c r="G952" s="231"/>
      <c r="H952" s="76">
        <f t="shared" si="31"/>
        <v>1</v>
      </c>
    </row>
    <row r="953" spans="1:8">
      <c r="A953" s="222">
        <f t="shared" si="30"/>
        <v>5</v>
      </c>
      <c r="B953" s="223">
        <v>21307</v>
      </c>
      <c r="C953" s="140" t="s">
        <v>1267</v>
      </c>
      <c r="D953" s="227">
        <f>_xlfn.XLOOKUP(B953,表3!B:B,表3!D:D,0)</f>
        <v>17147.44</v>
      </c>
      <c r="E953" s="139">
        <f>SUM(E954:E959)</f>
        <v>17147.44</v>
      </c>
      <c r="F953" s="139">
        <f>SUM(F954:F959)</f>
        <v>14310</v>
      </c>
      <c r="G953" s="231"/>
      <c r="H953" s="76">
        <f t="shared" si="31"/>
        <v>1</v>
      </c>
    </row>
    <row r="954" spans="1:8">
      <c r="A954" s="222">
        <f t="shared" si="30"/>
        <v>7</v>
      </c>
      <c r="B954" s="223">
        <v>2130701</v>
      </c>
      <c r="C954" s="138" t="s">
        <v>1268</v>
      </c>
      <c r="D954" s="227">
        <f>_xlfn.XLOOKUP(B954,表3!B:B,表3!D:D,0)</f>
        <v>1379</v>
      </c>
      <c r="E954" s="139">
        <v>1379</v>
      </c>
      <c r="F954" s="139">
        <v>2090</v>
      </c>
      <c r="G954" s="231"/>
      <c r="H954" s="76">
        <f t="shared" si="31"/>
        <v>1</v>
      </c>
    </row>
    <row r="955" hidden="1" spans="1:8">
      <c r="A955" s="222">
        <f t="shared" si="30"/>
        <v>7</v>
      </c>
      <c r="B955" s="223">
        <v>2130704</v>
      </c>
      <c r="C955" s="138" t="s">
        <v>1269</v>
      </c>
      <c r="D955" s="227">
        <f>_xlfn.XLOOKUP(B955,表3!B:B,表3!D:D,0)</f>
        <v>0</v>
      </c>
      <c r="E955" s="139">
        <v>0</v>
      </c>
      <c r="F955" s="139">
        <v>0</v>
      </c>
      <c r="G955" s="231"/>
      <c r="H955" s="76">
        <f t="shared" si="31"/>
        <v>0</v>
      </c>
    </row>
    <row r="956" spans="1:8">
      <c r="A956" s="222">
        <f t="shared" si="30"/>
        <v>7</v>
      </c>
      <c r="B956" s="223">
        <v>2130705</v>
      </c>
      <c r="C956" s="138" t="s">
        <v>1270</v>
      </c>
      <c r="D956" s="227">
        <f>_xlfn.XLOOKUP(B956,表3!B:B,表3!D:D,0)</f>
        <v>13612.44</v>
      </c>
      <c r="E956" s="139">
        <v>13612.44</v>
      </c>
      <c r="F956" s="139">
        <v>11739</v>
      </c>
      <c r="G956" s="231"/>
      <c r="H956" s="76">
        <f t="shared" si="31"/>
        <v>1</v>
      </c>
    </row>
    <row r="957" hidden="1" spans="1:8">
      <c r="A957" s="222">
        <f t="shared" si="30"/>
        <v>7</v>
      </c>
      <c r="B957" s="223">
        <v>2130706</v>
      </c>
      <c r="C957" s="138" t="s">
        <v>1271</v>
      </c>
      <c r="D957" s="227">
        <f>_xlfn.XLOOKUP(B957,表3!B:B,表3!D:D,0)</f>
        <v>0</v>
      </c>
      <c r="E957" s="139">
        <v>0</v>
      </c>
      <c r="F957" s="139">
        <v>0</v>
      </c>
      <c r="G957" s="231"/>
      <c r="H957" s="76">
        <f t="shared" si="31"/>
        <v>0</v>
      </c>
    </row>
    <row r="958" spans="1:8">
      <c r="A958" s="222">
        <f t="shared" si="30"/>
        <v>7</v>
      </c>
      <c r="B958" s="223">
        <v>2130707</v>
      </c>
      <c r="C958" s="138" t="s">
        <v>1272</v>
      </c>
      <c r="D958" s="227">
        <f>_xlfn.XLOOKUP(B958,表3!B:B,表3!D:D,0)</f>
        <v>100</v>
      </c>
      <c r="E958" s="139">
        <v>100</v>
      </c>
      <c r="F958" s="139">
        <v>446</v>
      </c>
      <c r="G958" s="231"/>
      <c r="H958" s="76">
        <f t="shared" si="31"/>
        <v>1</v>
      </c>
    </row>
    <row r="959" spans="1:8">
      <c r="A959" s="222">
        <f t="shared" si="30"/>
        <v>7</v>
      </c>
      <c r="B959" s="223">
        <v>2130799</v>
      </c>
      <c r="C959" s="138" t="s">
        <v>1273</v>
      </c>
      <c r="D959" s="227">
        <f>_xlfn.XLOOKUP(B959,表3!B:B,表3!D:D,0)</f>
        <v>2056</v>
      </c>
      <c r="E959" s="139">
        <v>2056</v>
      </c>
      <c r="F959" s="139">
        <v>35</v>
      </c>
      <c r="G959" s="231"/>
      <c r="H959" s="76">
        <f t="shared" si="31"/>
        <v>1</v>
      </c>
    </row>
    <row r="960" spans="1:8">
      <c r="A960" s="222">
        <f t="shared" si="30"/>
        <v>5</v>
      </c>
      <c r="B960" s="223">
        <v>21308</v>
      </c>
      <c r="C960" s="140" t="s">
        <v>1274</v>
      </c>
      <c r="D960" s="227">
        <f>_xlfn.XLOOKUP(B960,表3!B:B,表3!D:D,0)</f>
        <v>4994</v>
      </c>
      <c r="E960" s="139">
        <f>SUM(E961:E965)</f>
        <v>4994</v>
      </c>
      <c r="F960" s="139">
        <f>SUM(F961:F965)</f>
        <v>4368</v>
      </c>
      <c r="G960" s="231"/>
      <c r="H960" s="76">
        <f t="shared" si="31"/>
        <v>1</v>
      </c>
    </row>
    <row r="961" hidden="1" spans="1:8">
      <c r="A961" s="222">
        <f t="shared" si="30"/>
        <v>7</v>
      </c>
      <c r="B961" s="223">
        <v>2130801</v>
      </c>
      <c r="C961" s="138" t="s">
        <v>1275</v>
      </c>
      <c r="D961" s="227">
        <f>_xlfn.XLOOKUP(B961,表3!B:B,表3!D:D,0)</f>
        <v>0</v>
      </c>
      <c r="E961" s="139">
        <v>0</v>
      </c>
      <c r="F961" s="139">
        <v>0</v>
      </c>
      <c r="G961" s="231"/>
      <c r="H961" s="76">
        <f t="shared" si="31"/>
        <v>0</v>
      </c>
    </row>
    <row r="962" spans="1:8">
      <c r="A962" s="222">
        <f t="shared" si="30"/>
        <v>7</v>
      </c>
      <c r="B962" s="223">
        <v>2130803</v>
      </c>
      <c r="C962" s="138" t="s">
        <v>1276</v>
      </c>
      <c r="D962" s="227">
        <f>_xlfn.XLOOKUP(B962,表3!B:B,表3!D:D,0)</f>
        <v>4083</v>
      </c>
      <c r="E962" s="139">
        <v>4083</v>
      </c>
      <c r="F962" s="139">
        <v>3965</v>
      </c>
      <c r="G962" s="231"/>
      <c r="H962" s="76">
        <f t="shared" si="31"/>
        <v>1</v>
      </c>
    </row>
    <row r="963" spans="1:8">
      <c r="A963" s="222">
        <f t="shared" si="30"/>
        <v>7</v>
      </c>
      <c r="B963" s="223">
        <v>2130804</v>
      </c>
      <c r="C963" s="138" t="s">
        <v>1277</v>
      </c>
      <c r="D963" s="227">
        <f>_xlfn.XLOOKUP(B963,表3!B:B,表3!D:D,0)</f>
        <v>911</v>
      </c>
      <c r="E963" s="139">
        <v>911</v>
      </c>
      <c r="F963" s="139">
        <v>403</v>
      </c>
      <c r="G963" s="231"/>
      <c r="H963" s="76">
        <f t="shared" si="31"/>
        <v>1</v>
      </c>
    </row>
    <row r="964" hidden="1" spans="1:8">
      <c r="A964" s="222">
        <f t="shared" ref="A964:A1027" si="32">LEN(B964)</f>
        <v>7</v>
      </c>
      <c r="B964" s="223">
        <v>2130805</v>
      </c>
      <c r="C964" s="138" t="s">
        <v>1278</v>
      </c>
      <c r="D964" s="227">
        <f>_xlfn.XLOOKUP(B964,表3!B:B,表3!D:D,0)</f>
        <v>0</v>
      </c>
      <c r="E964" s="139">
        <v>0</v>
      </c>
      <c r="F964" s="139">
        <v>0</v>
      </c>
      <c r="G964" s="231"/>
      <c r="H964" s="76">
        <f t="shared" si="31"/>
        <v>0</v>
      </c>
    </row>
    <row r="965" hidden="1" spans="1:8">
      <c r="A965" s="222">
        <f t="shared" si="32"/>
        <v>7</v>
      </c>
      <c r="B965" s="223">
        <v>2130899</v>
      </c>
      <c r="C965" s="138" t="s">
        <v>1279</v>
      </c>
      <c r="D965" s="227">
        <f>_xlfn.XLOOKUP(B965,表3!B:B,表3!D:D,0)</f>
        <v>0</v>
      </c>
      <c r="E965" s="139">
        <v>0</v>
      </c>
      <c r="F965" s="139">
        <v>0</v>
      </c>
      <c r="G965" s="231"/>
      <c r="H965" s="76">
        <f t="shared" ref="H965:H1028" si="33">IF(AND(D965=0,E965=0,F965=0),0,1)</f>
        <v>0</v>
      </c>
    </row>
    <row r="966" spans="1:8">
      <c r="A966" s="222">
        <f t="shared" si="32"/>
        <v>5</v>
      </c>
      <c r="B966" s="223">
        <v>21309</v>
      </c>
      <c r="C966" s="140" t="s">
        <v>1280</v>
      </c>
      <c r="D966" s="227">
        <f>_xlfn.XLOOKUP(B966,表3!B:B,表3!D:D,0)</f>
        <v>2869</v>
      </c>
      <c r="E966" s="139">
        <f>SUM(E967:E968)</f>
        <v>2869</v>
      </c>
      <c r="F966" s="139">
        <f>SUM(F967:F968)</f>
        <v>3165</v>
      </c>
      <c r="G966" s="231"/>
      <c r="H966" s="76">
        <f t="shared" si="33"/>
        <v>1</v>
      </c>
    </row>
    <row r="967" hidden="1" spans="1:8">
      <c r="A967" s="222">
        <f t="shared" si="32"/>
        <v>7</v>
      </c>
      <c r="B967" s="223">
        <v>2130901</v>
      </c>
      <c r="C967" s="138" t="s">
        <v>1281</v>
      </c>
      <c r="D967" s="227">
        <f>_xlfn.XLOOKUP(B967,表3!B:B,表3!D:D,0)</f>
        <v>0</v>
      </c>
      <c r="E967" s="139">
        <v>0</v>
      </c>
      <c r="F967" s="139">
        <v>0</v>
      </c>
      <c r="G967" s="231"/>
      <c r="H967" s="76">
        <f t="shared" si="33"/>
        <v>0</v>
      </c>
    </row>
    <row r="968" spans="1:8">
      <c r="A968" s="222">
        <f t="shared" si="32"/>
        <v>7</v>
      </c>
      <c r="B968" s="223">
        <v>2130999</v>
      </c>
      <c r="C968" s="138" t="s">
        <v>1282</v>
      </c>
      <c r="D968" s="227">
        <f>_xlfn.XLOOKUP(B968,表3!B:B,表3!D:D,0)</f>
        <v>2869</v>
      </c>
      <c r="E968" s="139">
        <v>2869</v>
      </c>
      <c r="F968" s="139">
        <v>3165</v>
      </c>
      <c r="G968" s="231"/>
      <c r="H968" s="76">
        <f t="shared" si="33"/>
        <v>1</v>
      </c>
    </row>
    <row r="969" spans="1:8">
      <c r="A969" s="222">
        <f t="shared" si="32"/>
        <v>5</v>
      </c>
      <c r="B969" s="223">
        <v>21399</v>
      </c>
      <c r="C969" s="140" t="s">
        <v>1283</v>
      </c>
      <c r="D969" s="227">
        <f>_xlfn.XLOOKUP(B969,表3!B:B,表3!D:D,0)</f>
        <v>0</v>
      </c>
      <c r="E969" s="139">
        <f>E970+E971</f>
        <v>0</v>
      </c>
      <c r="F969" s="139">
        <f>F970+F971</f>
        <v>1218</v>
      </c>
      <c r="G969" s="231"/>
      <c r="H969" s="76">
        <f t="shared" si="33"/>
        <v>1</v>
      </c>
    </row>
    <row r="970" hidden="1" spans="1:8">
      <c r="A970" s="222">
        <f t="shared" si="32"/>
        <v>7</v>
      </c>
      <c r="B970" s="223">
        <v>2139901</v>
      </c>
      <c r="C970" s="138" t="s">
        <v>1284</v>
      </c>
      <c r="D970" s="227">
        <f>_xlfn.XLOOKUP(B970,表3!B:B,表3!D:D,0)</f>
        <v>0</v>
      </c>
      <c r="E970" s="139">
        <v>0</v>
      </c>
      <c r="F970" s="139">
        <v>0</v>
      </c>
      <c r="G970" s="231"/>
      <c r="H970" s="76">
        <f t="shared" si="33"/>
        <v>0</v>
      </c>
    </row>
    <row r="971" spans="1:8">
      <c r="A971" s="222">
        <f t="shared" si="32"/>
        <v>7</v>
      </c>
      <c r="B971" s="223">
        <v>2139999</v>
      </c>
      <c r="C971" s="138" t="s">
        <v>1285</v>
      </c>
      <c r="D971" s="227">
        <f>_xlfn.XLOOKUP(B971,表3!B:B,表3!D:D,0)</f>
        <v>0</v>
      </c>
      <c r="E971" s="139">
        <v>0</v>
      </c>
      <c r="F971" s="139">
        <v>1218</v>
      </c>
      <c r="G971" s="231"/>
      <c r="H971" s="76">
        <f t="shared" si="33"/>
        <v>1</v>
      </c>
    </row>
    <row r="972" spans="1:8">
      <c r="A972" s="222">
        <f t="shared" si="32"/>
        <v>3</v>
      </c>
      <c r="B972" s="223">
        <v>214</v>
      </c>
      <c r="C972" s="140" t="s">
        <v>488</v>
      </c>
      <c r="D972" s="227">
        <f>_xlfn.XLOOKUP(B972,表3!B:B,表3!D:D,0)</f>
        <v>19713.88</v>
      </c>
      <c r="E972" s="139">
        <f>SUM(E973,E994,E1004,E1014,E1021)</f>
        <v>35013.88</v>
      </c>
      <c r="F972" s="139">
        <f>SUM(F973,F994,F1004,F1014,F1021)</f>
        <v>14092</v>
      </c>
      <c r="G972" s="231"/>
      <c r="H972" s="76">
        <f t="shared" si="33"/>
        <v>1</v>
      </c>
    </row>
    <row r="973" spans="1:8">
      <c r="A973" s="222">
        <f t="shared" si="32"/>
        <v>5</v>
      </c>
      <c r="B973" s="223">
        <v>21401</v>
      </c>
      <c r="C973" s="140" t="s">
        <v>1286</v>
      </c>
      <c r="D973" s="227">
        <f>_xlfn.XLOOKUP(B973,表3!B:B,表3!D:D,0)+5400</f>
        <v>17079.88</v>
      </c>
      <c r="E973" s="139">
        <f>SUM(E974:E993)</f>
        <v>32379.88</v>
      </c>
      <c r="F973" s="139">
        <f>SUM(F974:F993)</f>
        <v>13258</v>
      </c>
      <c r="G973" s="231"/>
      <c r="H973" s="76">
        <f t="shared" si="33"/>
        <v>1</v>
      </c>
    </row>
    <row r="974" spans="1:8">
      <c r="A974" s="222">
        <f t="shared" si="32"/>
        <v>7</v>
      </c>
      <c r="B974" s="223">
        <v>2140101</v>
      </c>
      <c r="C974" s="138" t="s">
        <v>579</v>
      </c>
      <c r="D974" s="227">
        <f>_xlfn.XLOOKUP(B974,表3!B:B,表3!D:D,0)</f>
        <v>5559.28</v>
      </c>
      <c r="E974" s="139">
        <v>5559.28</v>
      </c>
      <c r="F974" s="139">
        <v>4854</v>
      </c>
      <c r="G974" s="231"/>
      <c r="H974" s="76">
        <f t="shared" si="33"/>
        <v>1</v>
      </c>
    </row>
    <row r="975" spans="1:8">
      <c r="A975" s="222">
        <f t="shared" si="32"/>
        <v>7</v>
      </c>
      <c r="B975" s="223">
        <v>2140102</v>
      </c>
      <c r="C975" s="138" t="s">
        <v>339</v>
      </c>
      <c r="D975" s="227">
        <f>_xlfn.XLOOKUP(B975,表3!B:B,表3!D:D,0)</f>
        <v>378</v>
      </c>
      <c r="E975" s="139">
        <v>378</v>
      </c>
      <c r="F975" s="139">
        <v>909</v>
      </c>
      <c r="G975" s="231"/>
      <c r="H975" s="76">
        <f t="shared" si="33"/>
        <v>1</v>
      </c>
    </row>
    <row r="976" hidden="1" spans="1:8">
      <c r="A976" s="222">
        <f t="shared" si="32"/>
        <v>7</v>
      </c>
      <c r="B976" s="223">
        <v>2140103</v>
      </c>
      <c r="C976" s="138" t="s">
        <v>580</v>
      </c>
      <c r="D976" s="227">
        <f>_xlfn.XLOOKUP(B976,表3!B:B,表3!D:D,0)</f>
        <v>0</v>
      </c>
      <c r="E976" s="139">
        <v>0</v>
      </c>
      <c r="F976" s="139">
        <v>0</v>
      </c>
      <c r="G976" s="231"/>
      <c r="H976" s="76">
        <f t="shared" si="33"/>
        <v>0</v>
      </c>
    </row>
    <row r="977" spans="1:8">
      <c r="A977" s="222">
        <f t="shared" si="32"/>
        <v>7</v>
      </c>
      <c r="B977" s="223">
        <v>2140104</v>
      </c>
      <c r="C977" s="138" t="s">
        <v>1287</v>
      </c>
      <c r="D977" s="227">
        <f>_xlfn.XLOOKUP(B977,表3!B:B,表3!D:D,0)+3000</f>
        <v>4000</v>
      </c>
      <c r="E977" s="139">
        <f>4000+15300</f>
        <v>19300</v>
      </c>
      <c r="F977" s="139">
        <v>3827</v>
      </c>
      <c r="G977" s="231"/>
      <c r="H977" s="76">
        <f t="shared" si="33"/>
        <v>1</v>
      </c>
    </row>
    <row r="978" spans="1:8">
      <c r="A978" s="222">
        <f t="shared" si="32"/>
        <v>7</v>
      </c>
      <c r="B978" s="223">
        <v>2140106</v>
      </c>
      <c r="C978" s="138" t="s">
        <v>1288</v>
      </c>
      <c r="D978" s="227">
        <f>_xlfn.XLOOKUP(B978,表3!B:B,表3!D:D,0)+2400</f>
        <v>4371</v>
      </c>
      <c r="E978" s="139">
        <v>4371</v>
      </c>
      <c r="F978" s="139">
        <v>3550</v>
      </c>
      <c r="G978" s="231"/>
      <c r="H978" s="76">
        <f t="shared" si="33"/>
        <v>1</v>
      </c>
    </row>
    <row r="979" hidden="1" spans="1:8">
      <c r="A979" s="222">
        <f t="shared" si="32"/>
        <v>7</v>
      </c>
      <c r="B979" s="223">
        <v>2140109</v>
      </c>
      <c r="C979" s="138" t="s">
        <v>1289</v>
      </c>
      <c r="D979" s="227">
        <f>_xlfn.XLOOKUP(B979,表3!B:B,表3!D:D,0)</f>
        <v>0</v>
      </c>
      <c r="E979" s="139">
        <v>0</v>
      </c>
      <c r="F979" s="139">
        <v>0</v>
      </c>
      <c r="G979" s="231"/>
      <c r="H979" s="76">
        <f t="shared" si="33"/>
        <v>0</v>
      </c>
    </row>
    <row r="980" hidden="1" spans="1:8">
      <c r="A980" s="222">
        <f t="shared" si="32"/>
        <v>7</v>
      </c>
      <c r="B980" s="223">
        <v>2140110</v>
      </c>
      <c r="C980" s="138" t="s">
        <v>1290</v>
      </c>
      <c r="D980" s="227">
        <f>_xlfn.XLOOKUP(B980,表3!B:B,表3!D:D,0)</f>
        <v>0</v>
      </c>
      <c r="E980" s="139">
        <v>0</v>
      </c>
      <c r="F980" s="139">
        <v>0</v>
      </c>
      <c r="G980" s="231"/>
      <c r="H980" s="76">
        <f t="shared" si="33"/>
        <v>0</v>
      </c>
    </row>
    <row r="981" hidden="1" spans="1:8">
      <c r="A981" s="222">
        <f t="shared" si="32"/>
        <v>7</v>
      </c>
      <c r="B981" s="223">
        <v>2140112</v>
      </c>
      <c r="C981" s="138" t="s">
        <v>1291</v>
      </c>
      <c r="D981" s="227">
        <f>_xlfn.XLOOKUP(B981,表3!B:B,表3!D:D,0)</f>
        <v>0</v>
      </c>
      <c r="E981" s="139">
        <v>0</v>
      </c>
      <c r="F981" s="139">
        <v>0</v>
      </c>
      <c r="G981" s="231"/>
      <c r="H981" s="76">
        <f t="shared" si="33"/>
        <v>0</v>
      </c>
    </row>
    <row r="982" hidden="1" spans="1:8">
      <c r="A982" s="222">
        <f t="shared" si="32"/>
        <v>7</v>
      </c>
      <c r="B982" s="223">
        <v>2140114</v>
      </c>
      <c r="C982" s="138" t="s">
        <v>1292</v>
      </c>
      <c r="D982" s="227">
        <f>_xlfn.XLOOKUP(B982,表3!B:B,表3!D:D,0)</f>
        <v>0</v>
      </c>
      <c r="E982" s="139">
        <v>0</v>
      </c>
      <c r="F982" s="139">
        <v>0</v>
      </c>
      <c r="G982" s="231"/>
      <c r="H982" s="76">
        <f t="shared" si="33"/>
        <v>0</v>
      </c>
    </row>
    <row r="983" hidden="1" spans="1:8">
      <c r="A983" s="222">
        <f t="shared" si="32"/>
        <v>7</v>
      </c>
      <c r="B983" s="223">
        <v>2140122</v>
      </c>
      <c r="C983" s="138" t="s">
        <v>1293</v>
      </c>
      <c r="D983" s="227">
        <f>_xlfn.XLOOKUP(B983,表3!B:B,表3!D:D,0)</f>
        <v>0</v>
      </c>
      <c r="E983" s="139">
        <v>0</v>
      </c>
      <c r="F983" s="139">
        <v>0</v>
      </c>
      <c r="G983" s="231"/>
      <c r="H983" s="76">
        <f t="shared" si="33"/>
        <v>0</v>
      </c>
    </row>
    <row r="984" hidden="1" spans="1:8">
      <c r="A984" s="222">
        <f t="shared" si="32"/>
        <v>7</v>
      </c>
      <c r="B984" s="223">
        <v>2140123</v>
      </c>
      <c r="C984" s="138" t="s">
        <v>1294</v>
      </c>
      <c r="D984" s="227">
        <f>_xlfn.XLOOKUP(B984,表3!B:B,表3!D:D,0)</f>
        <v>0</v>
      </c>
      <c r="E984" s="139">
        <v>0</v>
      </c>
      <c r="F984" s="139">
        <v>0</v>
      </c>
      <c r="G984" s="231"/>
      <c r="H984" s="76">
        <f t="shared" si="33"/>
        <v>0</v>
      </c>
    </row>
    <row r="985" hidden="1" spans="1:8">
      <c r="A985" s="222">
        <f t="shared" si="32"/>
        <v>7</v>
      </c>
      <c r="B985" s="223">
        <v>2140127</v>
      </c>
      <c r="C985" s="138" t="s">
        <v>1295</v>
      </c>
      <c r="D985" s="227">
        <f>_xlfn.XLOOKUP(B985,表3!B:B,表3!D:D,0)</f>
        <v>0</v>
      </c>
      <c r="E985" s="139">
        <v>0</v>
      </c>
      <c r="F985" s="139">
        <v>0</v>
      </c>
      <c r="G985" s="231"/>
      <c r="H985" s="76">
        <f t="shared" si="33"/>
        <v>0</v>
      </c>
    </row>
    <row r="986" hidden="1" spans="1:8">
      <c r="A986" s="222">
        <f t="shared" si="32"/>
        <v>7</v>
      </c>
      <c r="B986" s="223">
        <v>2140128</v>
      </c>
      <c r="C986" s="138" t="s">
        <v>1296</v>
      </c>
      <c r="D986" s="227">
        <f>_xlfn.XLOOKUP(B986,表3!B:B,表3!D:D,0)</f>
        <v>0</v>
      </c>
      <c r="E986" s="139">
        <v>0</v>
      </c>
      <c r="F986" s="139">
        <v>0</v>
      </c>
      <c r="G986" s="231"/>
      <c r="H986" s="76">
        <f t="shared" si="33"/>
        <v>0</v>
      </c>
    </row>
    <row r="987" hidden="1" spans="1:8">
      <c r="A987" s="222">
        <f t="shared" si="32"/>
        <v>7</v>
      </c>
      <c r="B987" s="223">
        <v>2140129</v>
      </c>
      <c r="C987" s="138" t="s">
        <v>1297</v>
      </c>
      <c r="D987" s="227">
        <f>_xlfn.XLOOKUP(B987,表3!B:B,表3!D:D,0)</f>
        <v>0</v>
      </c>
      <c r="E987" s="139">
        <v>0</v>
      </c>
      <c r="F987" s="139">
        <v>0</v>
      </c>
      <c r="G987" s="231"/>
      <c r="H987" s="76">
        <f t="shared" si="33"/>
        <v>0</v>
      </c>
    </row>
    <row r="988" hidden="1" spans="1:8">
      <c r="A988" s="222">
        <f t="shared" si="32"/>
        <v>7</v>
      </c>
      <c r="B988" s="223">
        <v>2140130</v>
      </c>
      <c r="C988" s="138" t="s">
        <v>1298</v>
      </c>
      <c r="D988" s="227">
        <f>_xlfn.XLOOKUP(B988,表3!B:B,表3!D:D,0)</f>
        <v>0</v>
      </c>
      <c r="E988" s="139">
        <v>0</v>
      </c>
      <c r="F988" s="139">
        <v>0</v>
      </c>
      <c r="G988" s="231"/>
      <c r="H988" s="76">
        <f t="shared" si="33"/>
        <v>0</v>
      </c>
    </row>
    <row r="989" hidden="1" spans="1:8">
      <c r="A989" s="222">
        <f t="shared" si="32"/>
        <v>7</v>
      </c>
      <c r="B989" s="223">
        <v>2140131</v>
      </c>
      <c r="C989" s="138" t="s">
        <v>1299</v>
      </c>
      <c r="D989" s="227">
        <f>_xlfn.XLOOKUP(B989,表3!B:B,表3!D:D,0)</f>
        <v>0</v>
      </c>
      <c r="E989" s="139">
        <v>0</v>
      </c>
      <c r="F989" s="139">
        <v>0</v>
      </c>
      <c r="G989" s="231"/>
      <c r="H989" s="76">
        <f t="shared" si="33"/>
        <v>0</v>
      </c>
    </row>
    <row r="990" hidden="1" spans="1:8">
      <c r="A990" s="222">
        <f t="shared" si="32"/>
        <v>7</v>
      </c>
      <c r="B990" s="223">
        <v>2140133</v>
      </c>
      <c r="C990" s="138" t="s">
        <v>1300</v>
      </c>
      <c r="D990" s="227">
        <f>_xlfn.XLOOKUP(B990,表3!B:B,表3!D:D,0)</f>
        <v>0</v>
      </c>
      <c r="E990" s="139">
        <v>0</v>
      </c>
      <c r="F990" s="139">
        <v>0</v>
      </c>
      <c r="G990" s="231"/>
      <c r="H990" s="76">
        <f t="shared" si="33"/>
        <v>0</v>
      </c>
    </row>
    <row r="991" hidden="1" spans="1:8">
      <c r="A991" s="222">
        <f t="shared" si="32"/>
        <v>7</v>
      </c>
      <c r="B991" s="223">
        <v>2140136</v>
      </c>
      <c r="C991" s="138" t="s">
        <v>1301</v>
      </c>
      <c r="D991" s="227">
        <f>_xlfn.XLOOKUP(B991,表3!B:B,表3!D:D,0)</f>
        <v>0</v>
      </c>
      <c r="E991" s="139">
        <v>0</v>
      </c>
      <c r="F991" s="139">
        <v>0</v>
      </c>
      <c r="G991" s="231"/>
      <c r="H991" s="76">
        <f t="shared" si="33"/>
        <v>0</v>
      </c>
    </row>
    <row r="992" hidden="1" spans="1:8">
      <c r="A992" s="222">
        <f t="shared" si="32"/>
        <v>7</v>
      </c>
      <c r="B992" s="223">
        <v>2140138</v>
      </c>
      <c r="C992" s="138" t="s">
        <v>1302</v>
      </c>
      <c r="D992" s="227">
        <f>_xlfn.XLOOKUP(B992,表3!B:B,表3!D:D,0)</f>
        <v>0</v>
      </c>
      <c r="E992" s="139">
        <v>0</v>
      </c>
      <c r="F992" s="139">
        <v>0</v>
      </c>
      <c r="G992" s="231"/>
      <c r="H992" s="76">
        <f t="shared" si="33"/>
        <v>0</v>
      </c>
    </row>
    <row r="993" spans="1:8">
      <c r="A993" s="222">
        <f t="shared" si="32"/>
        <v>7</v>
      </c>
      <c r="B993" s="223">
        <v>2140199</v>
      </c>
      <c r="C993" s="138" t="s">
        <v>1303</v>
      </c>
      <c r="D993" s="227">
        <f>_xlfn.XLOOKUP(B993,表3!B:B,表3!D:D,0)</f>
        <v>2771.6</v>
      </c>
      <c r="E993" s="139">
        <v>2771.6</v>
      </c>
      <c r="F993" s="139">
        <v>118</v>
      </c>
      <c r="G993" s="231"/>
      <c r="H993" s="76">
        <f t="shared" si="33"/>
        <v>1</v>
      </c>
    </row>
    <row r="994" hidden="1" spans="1:8">
      <c r="A994" s="222">
        <f t="shared" si="32"/>
        <v>5</v>
      </c>
      <c r="B994" s="223">
        <v>21402</v>
      </c>
      <c r="C994" s="140" t="s">
        <v>1304</v>
      </c>
      <c r="D994" s="227">
        <f>_xlfn.XLOOKUP(B994,表3!B:B,表3!D:D,0)</f>
        <v>0</v>
      </c>
      <c r="E994" s="139">
        <f>SUM(E995:E1003)</f>
        <v>0</v>
      </c>
      <c r="F994" s="139">
        <f>SUM(F995:F1003)</f>
        <v>0</v>
      </c>
      <c r="G994" s="231"/>
      <c r="H994" s="76">
        <f t="shared" si="33"/>
        <v>0</v>
      </c>
    </row>
    <row r="995" hidden="1" spans="1:8">
      <c r="A995" s="222">
        <f t="shared" si="32"/>
        <v>7</v>
      </c>
      <c r="B995" s="223">
        <v>2140201</v>
      </c>
      <c r="C995" s="138" t="s">
        <v>579</v>
      </c>
      <c r="D995" s="227">
        <f>_xlfn.XLOOKUP(B995,表3!B:B,表3!D:D,0)</f>
        <v>0</v>
      </c>
      <c r="E995" s="139">
        <v>0</v>
      </c>
      <c r="F995" s="139">
        <v>0</v>
      </c>
      <c r="G995" s="231"/>
      <c r="H995" s="76">
        <f t="shared" si="33"/>
        <v>0</v>
      </c>
    </row>
    <row r="996" hidden="1" spans="1:8">
      <c r="A996" s="222">
        <f t="shared" si="32"/>
        <v>7</v>
      </c>
      <c r="B996" s="223">
        <v>2140202</v>
      </c>
      <c r="C996" s="138" t="s">
        <v>339</v>
      </c>
      <c r="D996" s="227">
        <f>_xlfn.XLOOKUP(B996,表3!B:B,表3!D:D,0)</f>
        <v>0</v>
      </c>
      <c r="E996" s="139">
        <v>0</v>
      </c>
      <c r="F996" s="139">
        <v>0</v>
      </c>
      <c r="G996" s="231"/>
      <c r="H996" s="76">
        <f t="shared" si="33"/>
        <v>0</v>
      </c>
    </row>
    <row r="997" hidden="1" spans="1:8">
      <c r="A997" s="222">
        <f t="shared" si="32"/>
        <v>7</v>
      </c>
      <c r="B997" s="223">
        <v>2140203</v>
      </c>
      <c r="C997" s="138" t="s">
        <v>580</v>
      </c>
      <c r="D997" s="227">
        <f>_xlfn.XLOOKUP(B997,表3!B:B,表3!D:D,0)</f>
        <v>0</v>
      </c>
      <c r="E997" s="139">
        <v>0</v>
      </c>
      <c r="F997" s="139">
        <v>0</v>
      </c>
      <c r="G997" s="231"/>
      <c r="H997" s="76">
        <f t="shared" si="33"/>
        <v>0</v>
      </c>
    </row>
    <row r="998" hidden="1" spans="1:8">
      <c r="A998" s="222">
        <f t="shared" si="32"/>
        <v>7</v>
      </c>
      <c r="B998" s="223">
        <v>2140204</v>
      </c>
      <c r="C998" s="138" t="s">
        <v>1305</v>
      </c>
      <c r="D998" s="227">
        <f>_xlfn.XLOOKUP(B998,表3!B:B,表3!D:D,0)</f>
        <v>0</v>
      </c>
      <c r="E998" s="139">
        <v>0</v>
      </c>
      <c r="F998" s="139">
        <v>0</v>
      </c>
      <c r="G998" s="231"/>
      <c r="H998" s="76">
        <f t="shared" si="33"/>
        <v>0</v>
      </c>
    </row>
    <row r="999" hidden="1" spans="1:8">
      <c r="A999" s="222">
        <f t="shared" si="32"/>
        <v>7</v>
      </c>
      <c r="B999" s="223">
        <v>2140205</v>
      </c>
      <c r="C999" s="138" t="s">
        <v>1306</v>
      </c>
      <c r="D999" s="227">
        <f>_xlfn.XLOOKUP(B999,表3!B:B,表3!D:D,0)</f>
        <v>0</v>
      </c>
      <c r="E999" s="139">
        <v>0</v>
      </c>
      <c r="F999" s="139">
        <v>0</v>
      </c>
      <c r="G999" s="231"/>
      <c r="H999" s="76">
        <f t="shared" si="33"/>
        <v>0</v>
      </c>
    </row>
    <row r="1000" hidden="1" spans="1:8">
      <c r="A1000" s="222">
        <f t="shared" si="32"/>
        <v>7</v>
      </c>
      <c r="B1000" s="223">
        <v>2140206</v>
      </c>
      <c r="C1000" s="138" t="s">
        <v>1307</v>
      </c>
      <c r="D1000" s="227">
        <f>_xlfn.XLOOKUP(B1000,表3!B:B,表3!D:D,0)</f>
        <v>0</v>
      </c>
      <c r="E1000" s="139">
        <v>0</v>
      </c>
      <c r="F1000" s="139">
        <v>0</v>
      </c>
      <c r="G1000" s="231"/>
      <c r="H1000" s="76">
        <f t="shared" si="33"/>
        <v>0</v>
      </c>
    </row>
    <row r="1001" hidden="1" spans="1:8">
      <c r="A1001" s="222">
        <f t="shared" si="32"/>
        <v>7</v>
      </c>
      <c r="B1001" s="223">
        <v>2140207</v>
      </c>
      <c r="C1001" s="138" t="s">
        <v>1308</v>
      </c>
      <c r="D1001" s="227">
        <f>_xlfn.XLOOKUP(B1001,表3!B:B,表3!D:D,0)</f>
        <v>0</v>
      </c>
      <c r="E1001" s="139">
        <v>0</v>
      </c>
      <c r="F1001" s="139">
        <v>0</v>
      </c>
      <c r="G1001" s="231"/>
      <c r="H1001" s="76">
        <f t="shared" si="33"/>
        <v>0</v>
      </c>
    </row>
    <row r="1002" hidden="1" spans="1:8">
      <c r="A1002" s="222">
        <f t="shared" si="32"/>
        <v>7</v>
      </c>
      <c r="B1002" s="223">
        <v>2140208</v>
      </c>
      <c r="C1002" s="138" t="s">
        <v>1309</v>
      </c>
      <c r="D1002" s="227">
        <f>_xlfn.XLOOKUP(B1002,表3!B:B,表3!D:D,0)</f>
        <v>0</v>
      </c>
      <c r="E1002" s="139">
        <v>0</v>
      </c>
      <c r="F1002" s="139">
        <v>0</v>
      </c>
      <c r="G1002" s="231"/>
      <c r="H1002" s="76">
        <f t="shared" si="33"/>
        <v>0</v>
      </c>
    </row>
    <row r="1003" hidden="1" spans="1:8">
      <c r="A1003" s="222">
        <f t="shared" si="32"/>
        <v>7</v>
      </c>
      <c r="B1003" s="223">
        <v>2140299</v>
      </c>
      <c r="C1003" s="138" t="s">
        <v>1310</v>
      </c>
      <c r="D1003" s="227">
        <f>_xlfn.XLOOKUP(B1003,表3!B:B,表3!D:D,0)</f>
        <v>0</v>
      </c>
      <c r="E1003" s="139">
        <v>0</v>
      </c>
      <c r="F1003" s="139">
        <v>0</v>
      </c>
      <c r="G1003" s="231"/>
      <c r="H1003" s="76">
        <f t="shared" si="33"/>
        <v>0</v>
      </c>
    </row>
    <row r="1004" hidden="1" spans="1:8">
      <c r="A1004" s="222">
        <f t="shared" si="32"/>
        <v>5</v>
      </c>
      <c r="B1004" s="223">
        <v>21403</v>
      </c>
      <c r="C1004" s="140" t="s">
        <v>1311</v>
      </c>
      <c r="D1004" s="227">
        <f>_xlfn.XLOOKUP(B1004,表3!B:B,表3!D:D,0)</f>
        <v>0</v>
      </c>
      <c r="E1004" s="139">
        <f>SUM(E1005:E1013)</f>
        <v>0</v>
      </c>
      <c r="F1004" s="139">
        <f>SUM(F1005:F1013)</f>
        <v>0</v>
      </c>
      <c r="G1004" s="231"/>
      <c r="H1004" s="76">
        <f t="shared" si="33"/>
        <v>0</v>
      </c>
    </row>
    <row r="1005" hidden="1" spans="1:8">
      <c r="A1005" s="222">
        <f t="shared" si="32"/>
        <v>7</v>
      </c>
      <c r="B1005" s="223">
        <v>2140301</v>
      </c>
      <c r="C1005" s="138" t="s">
        <v>579</v>
      </c>
      <c r="D1005" s="227">
        <f>_xlfn.XLOOKUP(B1005,表3!B:B,表3!D:D,0)</f>
        <v>0</v>
      </c>
      <c r="E1005" s="139">
        <v>0</v>
      </c>
      <c r="F1005" s="139">
        <v>0</v>
      </c>
      <c r="G1005" s="231"/>
      <c r="H1005" s="76">
        <f t="shared" si="33"/>
        <v>0</v>
      </c>
    </row>
    <row r="1006" hidden="1" spans="1:8">
      <c r="A1006" s="222">
        <f t="shared" si="32"/>
        <v>7</v>
      </c>
      <c r="B1006" s="223">
        <v>2140302</v>
      </c>
      <c r="C1006" s="138" t="s">
        <v>339</v>
      </c>
      <c r="D1006" s="227">
        <f>_xlfn.XLOOKUP(B1006,表3!B:B,表3!D:D,0)</f>
        <v>0</v>
      </c>
      <c r="E1006" s="139">
        <v>0</v>
      </c>
      <c r="F1006" s="139">
        <v>0</v>
      </c>
      <c r="G1006" s="231"/>
      <c r="H1006" s="76">
        <f t="shared" si="33"/>
        <v>0</v>
      </c>
    </row>
    <row r="1007" hidden="1" spans="1:8">
      <c r="A1007" s="222">
        <f t="shared" si="32"/>
        <v>7</v>
      </c>
      <c r="B1007" s="223">
        <v>2140303</v>
      </c>
      <c r="C1007" s="138" t="s">
        <v>580</v>
      </c>
      <c r="D1007" s="227">
        <f>_xlfn.XLOOKUP(B1007,表3!B:B,表3!D:D,0)</f>
        <v>0</v>
      </c>
      <c r="E1007" s="139">
        <v>0</v>
      </c>
      <c r="F1007" s="139">
        <v>0</v>
      </c>
      <c r="G1007" s="231"/>
      <c r="H1007" s="76">
        <f t="shared" si="33"/>
        <v>0</v>
      </c>
    </row>
    <row r="1008" hidden="1" spans="1:8">
      <c r="A1008" s="222">
        <f t="shared" si="32"/>
        <v>7</v>
      </c>
      <c r="B1008" s="223">
        <v>2140304</v>
      </c>
      <c r="C1008" s="138" t="s">
        <v>1312</v>
      </c>
      <c r="D1008" s="227">
        <f>_xlfn.XLOOKUP(B1008,表3!B:B,表3!D:D,0)</f>
        <v>0</v>
      </c>
      <c r="E1008" s="139">
        <v>0</v>
      </c>
      <c r="F1008" s="139">
        <v>0</v>
      </c>
      <c r="G1008" s="231"/>
      <c r="H1008" s="76">
        <f t="shared" si="33"/>
        <v>0</v>
      </c>
    </row>
    <row r="1009" hidden="1" spans="1:8">
      <c r="A1009" s="222">
        <f t="shared" si="32"/>
        <v>7</v>
      </c>
      <c r="B1009" s="223">
        <v>2140305</v>
      </c>
      <c r="C1009" s="138" t="s">
        <v>1313</v>
      </c>
      <c r="D1009" s="227">
        <f>_xlfn.XLOOKUP(B1009,表3!B:B,表3!D:D,0)</f>
        <v>0</v>
      </c>
      <c r="E1009" s="139">
        <v>0</v>
      </c>
      <c r="F1009" s="139">
        <v>0</v>
      </c>
      <c r="G1009" s="231"/>
      <c r="H1009" s="76">
        <f t="shared" si="33"/>
        <v>0</v>
      </c>
    </row>
    <row r="1010" hidden="1" spans="1:8">
      <c r="A1010" s="222">
        <f t="shared" si="32"/>
        <v>7</v>
      </c>
      <c r="B1010" s="223">
        <v>2140306</v>
      </c>
      <c r="C1010" s="138" t="s">
        <v>1314</v>
      </c>
      <c r="D1010" s="227">
        <f>_xlfn.XLOOKUP(B1010,表3!B:B,表3!D:D,0)</f>
        <v>0</v>
      </c>
      <c r="E1010" s="139">
        <v>0</v>
      </c>
      <c r="F1010" s="139">
        <v>0</v>
      </c>
      <c r="G1010" s="231"/>
      <c r="H1010" s="76">
        <f t="shared" si="33"/>
        <v>0</v>
      </c>
    </row>
    <row r="1011" hidden="1" spans="1:8">
      <c r="A1011" s="222">
        <f t="shared" si="32"/>
        <v>7</v>
      </c>
      <c r="B1011" s="223">
        <v>2140307</v>
      </c>
      <c r="C1011" s="138" t="s">
        <v>1315</v>
      </c>
      <c r="D1011" s="227">
        <f>_xlfn.XLOOKUP(B1011,表3!B:B,表3!D:D,0)</f>
        <v>0</v>
      </c>
      <c r="E1011" s="139">
        <v>0</v>
      </c>
      <c r="F1011" s="139">
        <v>0</v>
      </c>
      <c r="G1011" s="231"/>
      <c r="H1011" s="76">
        <f t="shared" si="33"/>
        <v>0</v>
      </c>
    </row>
    <row r="1012" hidden="1" spans="1:8">
      <c r="A1012" s="222">
        <f t="shared" si="32"/>
        <v>7</v>
      </c>
      <c r="B1012" s="223">
        <v>2140308</v>
      </c>
      <c r="C1012" s="138" t="s">
        <v>1316</v>
      </c>
      <c r="D1012" s="227">
        <f>_xlfn.XLOOKUP(B1012,表3!B:B,表3!D:D,0)</f>
        <v>0</v>
      </c>
      <c r="E1012" s="139">
        <v>0</v>
      </c>
      <c r="F1012" s="139">
        <v>0</v>
      </c>
      <c r="G1012" s="231"/>
      <c r="H1012" s="76">
        <f t="shared" si="33"/>
        <v>0</v>
      </c>
    </row>
    <row r="1013" hidden="1" spans="1:8">
      <c r="A1013" s="222">
        <f t="shared" si="32"/>
        <v>7</v>
      </c>
      <c r="B1013" s="223">
        <v>2140399</v>
      </c>
      <c r="C1013" s="138" t="s">
        <v>1317</v>
      </c>
      <c r="D1013" s="227">
        <f>_xlfn.XLOOKUP(B1013,表3!B:B,表3!D:D,0)</f>
        <v>0</v>
      </c>
      <c r="E1013" s="139">
        <v>0</v>
      </c>
      <c r="F1013" s="139">
        <v>0</v>
      </c>
      <c r="G1013" s="231"/>
      <c r="H1013" s="76">
        <f t="shared" si="33"/>
        <v>0</v>
      </c>
    </row>
    <row r="1014" hidden="1" spans="1:8">
      <c r="A1014" s="222">
        <f t="shared" si="32"/>
        <v>5</v>
      </c>
      <c r="B1014" s="223">
        <v>21405</v>
      </c>
      <c r="C1014" s="140" t="s">
        <v>1318</v>
      </c>
      <c r="D1014" s="227">
        <f>_xlfn.XLOOKUP(B1014,表3!B:B,表3!D:D,0)</f>
        <v>0</v>
      </c>
      <c r="E1014" s="139">
        <f>SUM(E1015:E1020)</f>
        <v>0</v>
      </c>
      <c r="F1014" s="139">
        <f>SUM(F1015:F1020)</f>
        <v>0</v>
      </c>
      <c r="G1014" s="231"/>
      <c r="H1014" s="76">
        <f t="shared" si="33"/>
        <v>0</v>
      </c>
    </row>
    <row r="1015" hidden="1" spans="1:8">
      <c r="A1015" s="222">
        <f t="shared" si="32"/>
        <v>7</v>
      </c>
      <c r="B1015" s="223">
        <v>2140501</v>
      </c>
      <c r="C1015" s="138" t="s">
        <v>579</v>
      </c>
      <c r="D1015" s="227">
        <f>_xlfn.XLOOKUP(B1015,表3!B:B,表3!D:D,0)</f>
        <v>0</v>
      </c>
      <c r="E1015" s="139">
        <v>0</v>
      </c>
      <c r="F1015" s="139">
        <v>0</v>
      </c>
      <c r="G1015" s="231"/>
      <c r="H1015" s="76">
        <f t="shared" si="33"/>
        <v>0</v>
      </c>
    </row>
    <row r="1016" hidden="1" spans="1:8">
      <c r="A1016" s="222">
        <f t="shared" si="32"/>
        <v>7</v>
      </c>
      <c r="B1016" s="223">
        <v>2140502</v>
      </c>
      <c r="C1016" s="138" t="s">
        <v>339</v>
      </c>
      <c r="D1016" s="227">
        <f>_xlfn.XLOOKUP(B1016,表3!B:B,表3!D:D,0)</f>
        <v>0</v>
      </c>
      <c r="E1016" s="139">
        <v>0</v>
      </c>
      <c r="F1016" s="139">
        <v>0</v>
      </c>
      <c r="G1016" s="231"/>
      <c r="H1016" s="76">
        <f t="shared" si="33"/>
        <v>0</v>
      </c>
    </row>
    <row r="1017" hidden="1" spans="1:8">
      <c r="A1017" s="222">
        <f t="shared" si="32"/>
        <v>7</v>
      </c>
      <c r="B1017" s="223">
        <v>2140503</v>
      </c>
      <c r="C1017" s="138" t="s">
        <v>580</v>
      </c>
      <c r="D1017" s="227">
        <f>_xlfn.XLOOKUP(B1017,表3!B:B,表3!D:D,0)</f>
        <v>0</v>
      </c>
      <c r="E1017" s="139">
        <v>0</v>
      </c>
      <c r="F1017" s="139">
        <v>0</v>
      </c>
      <c r="G1017" s="231"/>
      <c r="H1017" s="76">
        <f t="shared" si="33"/>
        <v>0</v>
      </c>
    </row>
    <row r="1018" hidden="1" spans="1:8">
      <c r="A1018" s="222">
        <f t="shared" si="32"/>
        <v>7</v>
      </c>
      <c r="B1018" s="223">
        <v>2140504</v>
      </c>
      <c r="C1018" s="138" t="s">
        <v>1309</v>
      </c>
      <c r="D1018" s="227">
        <f>_xlfn.XLOOKUP(B1018,表3!B:B,表3!D:D,0)</f>
        <v>0</v>
      </c>
      <c r="E1018" s="139">
        <v>0</v>
      </c>
      <c r="F1018" s="139">
        <v>0</v>
      </c>
      <c r="G1018" s="231"/>
      <c r="H1018" s="76">
        <f t="shared" si="33"/>
        <v>0</v>
      </c>
    </row>
    <row r="1019" hidden="1" spans="1:8">
      <c r="A1019" s="222">
        <f t="shared" si="32"/>
        <v>7</v>
      </c>
      <c r="B1019" s="223">
        <v>2140505</v>
      </c>
      <c r="C1019" s="138" t="s">
        <v>1319</v>
      </c>
      <c r="D1019" s="227">
        <f>_xlfn.XLOOKUP(B1019,表3!B:B,表3!D:D,0)</f>
        <v>0</v>
      </c>
      <c r="E1019" s="139">
        <v>0</v>
      </c>
      <c r="F1019" s="139">
        <v>0</v>
      </c>
      <c r="G1019" s="231"/>
      <c r="H1019" s="76">
        <f t="shared" si="33"/>
        <v>0</v>
      </c>
    </row>
    <row r="1020" hidden="1" spans="1:8">
      <c r="A1020" s="222">
        <f t="shared" si="32"/>
        <v>7</v>
      </c>
      <c r="B1020" s="223">
        <v>2140599</v>
      </c>
      <c r="C1020" s="138" t="s">
        <v>1320</v>
      </c>
      <c r="D1020" s="227">
        <f>_xlfn.XLOOKUP(B1020,表3!B:B,表3!D:D,0)</f>
        <v>0</v>
      </c>
      <c r="E1020" s="139">
        <v>0</v>
      </c>
      <c r="F1020" s="139">
        <v>0</v>
      </c>
      <c r="G1020" s="231"/>
      <c r="H1020" s="76">
        <f t="shared" si="33"/>
        <v>0</v>
      </c>
    </row>
    <row r="1021" spans="1:8">
      <c r="A1021" s="222">
        <f t="shared" si="32"/>
        <v>5</v>
      </c>
      <c r="B1021" s="223">
        <v>21499</v>
      </c>
      <c r="C1021" s="140" t="s">
        <v>1321</v>
      </c>
      <c r="D1021" s="227">
        <f>_xlfn.XLOOKUP(B1021,表3!B:B,表3!D:D,0)</f>
        <v>2634</v>
      </c>
      <c r="E1021" s="139">
        <f>SUM(E1022:E1023)</f>
        <v>2634</v>
      </c>
      <c r="F1021" s="139">
        <f>SUM(F1022:F1023)</f>
        <v>834</v>
      </c>
      <c r="G1021" s="231"/>
      <c r="H1021" s="76">
        <f t="shared" si="33"/>
        <v>1</v>
      </c>
    </row>
    <row r="1022" spans="1:8">
      <c r="A1022" s="222">
        <f t="shared" si="32"/>
        <v>7</v>
      </c>
      <c r="B1022" s="223">
        <v>2149901</v>
      </c>
      <c r="C1022" s="138" t="s">
        <v>1322</v>
      </c>
      <c r="D1022" s="227">
        <f>_xlfn.XLOOKUP(B1022,表3!B:B,表3!D:D,0)</f>
        <v>0</v>
      </c>
      <c r="E1022" s="139">
        <v>0</v>
      </c>
      <c r="F1022" s="139">
        <v>42</v>
      </c>
      <c r="G1022" s="231"/>
      <c r="H1022" s="76">
        <f t="shared" si="33"/>
        <v>1</v>
      </c>
    </row>
    <row r="1023" spans="1:8">
      <c r="A1023" s="222">
        <f t="shared" si="32"/>
        <v>7</v>
      </c>
      <c r="B1023" s="223">
        <v>2149999</v>
      </c>
      <c r="C1023" s="138" t="s">
        <v>1323</v>
      </c>
      <c r="D1023" s="227">
        <f>_xlfn.XLOOKUP(B1023,表3!B:B,表3!D:D,0)</f>
        <v>2634</v>
      </c>
      <c r="E1023" s="139">
        <v>2634</v>
      </c>
      <c r="F1023" s="139">
        <v>792</v>
      </c>
      <c r="G1023" s="231"/>
      <c r="H1023" s="76">
        <f t="shared" si="33"/>
        <v>1</v>
      </c>
    </row>
    <row r="1024" spans="1:8">
      <c r="A1024" s="222">
        <f t="shared" si="32"/>
        <v>3</v>
      </c>
      <c r="B1024" s="223">
        <v>215</v>
      </c>
      <c r="C1024" s="140" t="s">
        <v>501</v>
      </c>
      <c r="D1024" s="227">
        <f>_xlfn.XLOOKUP(B1024,表3!B:B,表3!D:D,0)</f>
        <v>6855.47</v>
      </c>
      <c r="E1024" s="139">
        <f>SUM(E1025,E1035,E1051,E1056,E1067,E1074,E1082)</f>
        <v>6855.47</v>
      </c>
      <c r="F1024" s="139">
        <f>SUM(F1025,F1035,F1051,F1056,F1067,F1074,F1082)</f>
        <v>2045</v>
      </c>
      <c r="G1024" s="231"/>
      <c r="H1024" s="76">
        <f t="shared" si="33"/>
        <v>1</v>
      </c>
    </row>
    <row r="1025" spans="1:8">
      <c r="A1025" s="222">
        <f t="shared" si="32"/>
        <v>5</v>
      </c>
      <c r="B1025" s="223">
        <v>21501</v>
      </c>
      <c r="C1025" s="140" t="s">
        <v>1324</v>
      </c>
      <c r="D1025" s="227">
        <f>_xlfn.XLOOKUP(B1025,表3!B:B,表3!D:D,0)</f>
        <v>0</v>
      </c>
      <c r="E1025" s="139">
        <f>SUM(E1026:E1034)</f>
        <v>0</v>
      </c>
      <c r="F1025" s="139">
        <f>SUM(F1026:F1034)</f>
        <v>37</v>
      </c>
      <c r="G1025" s="231"/>
      <c r="H1025" s="76">
        <f t="shared" si="33"/>
        <v>1</v>
      </c>
    </row>
    <row r="1026" hidden="1" spans="1:8">
      <c r="A1026" s="222">
        <f t="shared" si="32"/>
        <v>7</v>
      </c>
      <c r="B1026" s="223">
        <v>2150101</v>
      </c>
      <c r="C1026" s="138" t="s">
        <v>579</v>
      </c>
      <c r="D1026" s="227">
        <f>_xlfn.XLOOKUP(B1026,表3!B:B,表3!D:D,0)</f>
        <v>0</v>
      </c>
      <c r="E1026" s="139">
        <v>0</v>
      </c>
      <c r="F1026" s="139">
        <v>0</v>
      </c>
      <c r="G1026" s="231"/>
      <c r="H1026" s="76">
        <f t="shared" si="33"/>
        <v>0</v>
      </c>
    </row>
    <row r="1027" spans="1:8">
      <c r="A1027" s="222">
        <f t="shared" si="32"/>
        <v>7</v>
      </c>
      <c r="B1027" s="223">
        <v>2150102</v>
      </c>
      <c r="C1027" s="138" t="s">
        <v>339</v>
      </c>
      <c r="D1027" s="227">
        <f>_xlfn.XLOOKUP(B1027,表3!B:B,表3!D:D,0)</f>
        <v>0</v>
      </c>
      <c r="E1027" s="139">
        <v>0</v>
      </c>
      <c r="F1027" s="139">
        <v>37</v>
      </c>
      <c r="G1027" s="231"/>
      <c r="H1027" s="76">
        <f t="shared" si="33"/>
        <v>1</v>
      </c>
    </row>
    <row r="1028" hidden="1" spans="1:8">
      <c r="A1028" s="222">
        <f t="shared" ref="A1028:A1091" si="34">LEN(B1028)</f>
        <v>7</v>
      </c>
      <c r="B1028" s="223">
        <v>2150103</v>
      </c>
      <c r="C1028" s="138" t="s">
        <v>580</v>
      </c>
      <c r="D1028" s="227">
        <f>_xlfn.XLOOKUP(B1028,表3!B:B,表3!D:D,0)</f>
        <v>0</v>
      </c>
      <c r="E1028" s="139">
        <v>0</v>
      </c>
      <c r="F1028" s="139">
        <v>0</v>
      </c>
      <c r="G1028" s="231"/>
      <c r="H1028" s="76">
        <f t="shared" si="33"/>
        <v>0</v>
      </c>
    </row>
    <row r="1029" hidden="1" spans="1:8">
      <c r="A1029" s="222">
        <f t="shared" si="34"/>
        <v>7</v>
      </c>
      <c r="B1029" s="223">
        <v>2150104</v>
      </c>
      <c r="C1029" s="138" t="s">
        <v>1325</v>
      </c>
      <c r="D1029" s="227">
        <f>_xlfn.XLOOKUP(B1029,表3!B:B,表3!D:D,0)</f>
        <v>0</v>
      </c>
      <c r="E1029" s="139">
        <v>0</v>
      </c>
      <c r="F1029" s="139">
        <v>0</v>
      </c>
      <c r="G1029" s="231"/>
      <c r="H1029" s="76">
        <f t="shared" ref="H1029:H1092" si="35">IF(AND(D1029=0,E1029=0,F1029=0),0,1)</f>
        <v>0</v>
      </c>
    </row>
    <row r="1030" hidden="1" spans="1:8">
      <c r="A1030" s="222">
        <f t="shared" si="34"/>
        <v>7</v>
      </c>
      <c r="B1030" s="223">
        <v>2150105</v>
      </c>
      <c r="C1030" s="138" t="s">
        <v>1326</v>
      </c>
      <c r="D1030" s="227">
        <f>_xlfn.XLOOKUP(B1030,表3!B:B,表3!D:D,0)</f>
        <v>0</v>
      </c>
      <c r="E1030" s="139">
        <v>0</v>
      </c>
      <c r="F1030" s="139">
        <v>0</v>
      </c>
      <c r="G1030" s="231"/>
      <c r="H1030" s="76">
        <f t="shared" si="35"/>
        <v>0</v>
      </c>
    </row>
    <row r="1031" hidden="1" spans="1:8">
      <c r="A1031" s="222">
        <f t="shared" si="34"/>
        <v>7</v>
      </c>
      <c r="B1031" s="223">
        <v>2150106</v>
      </c>
      <c r="C1031" s="138" t="s">
        <v>1327</v>
      </c>
      <c r="D1031" s="227">
        <f>_xlfn.XLOOKUP(B1031,表3!B:B,表3!D:D,0)</f>
        <v>0</v>
      </c>
      <c r="E1031" s="139">
        <v>0</v>
      </c>
      <c r="F1031" s="139">
        <v>0</v>
      </c>
      <c r="G1031" s="231"/>
      <c r="H1031" s="76">
        <f t="shared" si="35"/>
        <v>0</v>
      </c>
    </row>
    <row r="1032" hidden="1" spans="1:8">
      <c r="A1032" s="222">
        <f t="shared" si="34"/>
        <v>7</v>
      </c>
      <c r="B1032" s="223">
        <v>2150107</v>
      </c>
      <c r="C1032" s="138" t="s">
        <v>1328</v>
      </c>
      <c r="D1032" s="227">
        <f>_xlfn.XLOOKUP(B1032,表3!B:B,表3!D:D,0)</f>
        <v>0</v>
      </c>
      <c r="E1032" s="139">
        <v>0</v>
      </c>
      <c r="F1032" s="139">
        <v>0</v>
      </c>
      <c r="G1032" s="231"/>
      <c r="H1032" s="76">
        <f t="shared" si="35"/>
        <v>0</v>
      </c>
    </row>
    <row r="1033" hidden="1" spans="1:8">
      <c r="A1033" s="222">
        <f t="shared" si="34"/>
        <v>7</v>
      </c>
      <c r="B1033" s="223">
        <v>2150108</v>
      </c>
      <c r="C1033" s="138" t="s">
        <v>1329</v>
      </c>
      <c r="D1033" s="227">
        <f>_xlfn.XLOOKUP(B1033,表3!B:B,表3!D:D,0)</f>
        <v>0</v>
      </c>
      <c r="E1033" s="139">
        <v>0</v>
      </c>
      <c r="F1033" s="139">
        <v>0</v>
      </c>
      <c r="G1033" s="231"/>
      <c r="H1033" s="76">
        <f t="shared" si="35"/>
        <v>0</v>
      </c>
    </row>
    <row r="1034" hidden="1" spans="1:8">
      <c r="A1034" s="222">
        <f t="shared" si="34"/>
        <v>7</v>
      </c>
      <c r="B1034" s="223">
        <v>2150199</v>
      </c>
      <c r="C1034" s="138" t="s">
        <v>1330</v>
      </c>
      <c r="D1034" s="227">
        <f>_xlfn.XLOOKUP(B1034,表3!B:B,表3!D:D,0)</f>
        <v>0</v>
      </c>
      <c r="E1034" s="139">
        <v>0</v>
      </c>
      <c r="F1034" s="139">
        <v>0</v>
      </c>
      <c r="G1034" s="231"/>
      <c r="H1034" s="76">
        <f t="shared" si="35"/>
        <v>0</v>
      </c>
    </row>
    <row r="1035" spans="1:8">
      <c r="A1035" s="222">
        <f t="shared" si="34"/>
        <v>5</v>
      </c>
      <c r="B1035" s="223">
        <v>21502</v>
      </c>
      <c r="C1035" s="140" t="s">
        <v>1331</v>
      </c>
      <c r="D1035" s="227">
        <f>_xlfn.XLOOKUP(B1035,表3!B:B,表3!D:D,0)</f>
        <v>555.47</v>
      </c>
      <c r="E1035" s="139">
        <f>SUM(E1036:E1050)</f>
        <v>555.47</v>
      </c>
      <c r="F1035" s="139">
        <f>SUM(F1036:F1050)</f>
        <v>786</v>
      </c>
      <c r="G1035" s="231"/>
      <c r="H1035" s="76">
        <f t="shared" si="35"/>
        <v>1</v>
      </c>
    </row>
    <row r="1036" spans="1:8">
      <c r="A1036" s="222">
        <f t="shared" si="34"/>
        <v>7</v>
      </c>
      <c r="B1036" s="223">
        <v>2150201</v>
      </c>
      <c r="C1036" s="138" t="s">
        <v>579</v>
      </c>
      <c r="D1036" s="227">
        <f>_xlfn.XLOOKUP(B1036,表3!B:B,表3!D:D,0)</f>
        <v>150.47</v>
      </c>
      <c r="E1036" s="139">
        <v>150.47</v>
      </c>
      <c r="F1036" s="139">
        <v>0</v>
      </c>
      <c r="G1036" s="231"/>
      <c r="H1036" s="76">
        <f t="shared" si="35"/>
        <v>1</v>
      </c>
    </row>
    <row r="1037" spans="1:8">
      <c r="A1037" s="222">
        <f t="shared" si="34"/>
        <v>7</v>
      </c>
      <c r="B1037" s="223">
        <v>2150202</v>
      </c>
      <c r="C1037" s="138" t="s">
        <v>339</v>
      </c>
      <c r="D1037" s="227">
        <f>_xlfn.XLOOKUP(B1037,表3!B:B,表3!D:D,0)</f>
        <v>5</v>
      </c>
      <c r="E1037" s="139">
        <v>5</v>
      </c>
      <c r="F1037" s="139">
        <v>0</v>
      </c>
      <c r="G1037" s="231"/>
      <c r="H1037" s="76">
        <f t="shared" si="35"/>
        <v>1</v>
      </c>
    </row>
    <row r="1038" hidden="1" spans="1:8">
      <c r="A1038" s="222">
        <f t="shared" si="34"/>
        <v>7</v>
      </c>
      <c r="B1038" s="223">
        <v>2150203</v>
      </c>
      <c r="C1038" s="138" t="s">
        <v>580</v>
      </c>
      <c r="D1038" s="227">
        <f>_xlfn.XLOOKUP(B1038,表3!B:B,表3!D:D,0)</f>
        <v>0</v>
      </c>
      <c r="E1038" s="139">
        <v>0</v>
      </c>
      <c r="F1038" s="139">
        <v>0</v>
      </c>
      <c r="G1038" s="231"/>
      <c r="H1038" s="76">
        <f t="shared" si="35"/>
        <v>0</v>
      </c>
    </row>
    <row r="1039" hidden="1" spans="1:8">
      <c r="A1039" s="222">
        <f t="shared" si="34"/>
        <v>7</v>
      </c>
      <c r="B1039" s="223">
        <v>2150204</v>
      </c>
      <c r="C1039" s="138" t="s">
        <v>1332</v>
      </c>
      <c r="D1039" s="227">
        <f>_xlfn.XLOOKUP(B1039,表3!B:B,表3!D:D,0)</f>
        <v>0</v>
      </c>
      <c r="E1039" s="139">
        <v>0</v>
      </c>
      <c r="F1039" s="139">
        <v>0</v>
      </c>
      <c r="G1039" s="231"/>
      <c r="H1039" s="76">
        <f t="shared" si="35"/>
        <v>0</v>
      </c>
    </row>
    <row r="1040" spans="1:8">
      <c r="A1040" s="222">
        <f t="shared" si="34"/>
        <v>7</v>
      </c>
      <c r="B1040" s="223">
        <v>2150205</v>
      </c>
      <c r="C1040" s="138" t="s">
        <v>1333</v>
      </c>
      <c r="D1040" s="227">
        <f>_xlfn.XLOOKUP(B1040,表3!B:B,表3!D:D,0)</f>
        <v>0</v>
      </c>
      <c r="E1040" s="139">
        <v>0</v>
      </c>
      <c r="F1040" s="139">
        <v>61</v>
      </c>
      <c r="G1040" s="231"/>
      <c r="H1040" s="76">
        <f t="shared" si="35"/>
        <v>1</v>
      </c>
    </row>
    <row r="1041" hidden="1" spans="1:8">
      <c r="A1041" s="222">
        <f t="shared" si="34"/>
        <v>7</v>
      </c>
      <c r="B1041" s="223">
        <v>2150206</v>
      </c>
      <c r="C1041" s="138" t="s">
        <v>1334</v>
      </c>
      <c r="D1041" s="227">
        <f>_xlfn.XLOOKUP(B1041,表3!B:B,表3!D:D,0)</f>
        <v>0</v>
      </c>
      <c r="E1041" s="139">
        <v>0</v>
      </c>
      <c r="F1041" s="139">
        <v>0</v>
      </c>
      <c r="G1041" s="231"/>
      <c r="H1041" s="76">
        <f t="shared" si="35"/>
        <v>0</v>
      </c>
    </row>
    <row r="1042" hidden="1" spans="1:8">
      <c r="A1042" s="222">
        <f t="shared" si="34"/>
        <v>7</v>
      </c>
      <c r="B1042" s="223">
        <v>2150207</v>
      </c>
      <c r="C1042" s="138" t="s">
        <v>1335</v>
      </c>
      <c r="D1042" s="227">
        <f>_xlfn.XLOOKUP(B1042,表3!B:B,表3!D:D,0)</f>
        <v>0</v>
      </c>
      <c r="E1042" s="139">
        <v>0</v>
      </c>
      <c r="F1042" s="139">
        <v>0</v>
      </c>
      <c r="G1042" s="231"/>
      <c r="H1042" s="76">
        <f t="shared" si="35"/>
        <v>0</v>
      </c>
    </row>
    <row r="1043" hidden="1" spans="1:8">
      <c r="A1043" s="222">
        <f t="shared" si="34"/>
        <v>7</v>
      </c>
      <c r="B1043" s="223">
        <v>2150208</v>
      </c>
      <c r="C1043" s="138" t="s">
        <v>1336</v>
      </c>
      <c r="D1043" s="227">
        <f>_xlfn.XLOOKUP(B1043,表3!B:B,表3!D:D,0)</f>
        <v>0</v>
      </c>
      <c r="E1043" s="139">
        <v>0</v>
      </c>
      <c r="F1043" s="139">
        <v>0</v>
      </c>
      <c r="G1043" s="231"/>
      <c r="H1043" s="76">
        <f t="shared" si="35"/>
        <v>0</v>
      </c>
    </row>
    <row r="1044" hidden="1" spans="1:8">
      <c r="A1044" s="222">
        <f t="shared" si="34"/>
        <v>7</v>
      </c>
      <c r="B1044" s="223">
        <v>2150209</v>
      </c>
      <c r="C1044" s="138" t="s">
        <v>1337</v>
      </c>
      <c r="D1044" s="227">
        <f>_xlfn.XLOOKUP(B1044,表3!B:B,表3!D:D,0)</f>
        <v>0</v>
      </c>
      <c r="E1044" s="139">
        <v>0</v>
      </c>
      <c r="F1044" s="139">
        <v>0</v>
      </c>
      <c r="G1044" s="231"/>
      <c r="H1044" s="76">
        <f t="shared" si="35"/>
        <v>0</v>
      </c>
    </row>
    <row r="1045" hidden="1" spans="1:8">
      <c r="A1045" s="222">
        <f t="shared" si="34"/>
        <v>7</v>
      </c>
      <c r="B1045" s="223">
        <v>2150210</v>
      </c>
      <c r="C1045" s="138" t="s">
        <v>1338</v>
      </c>
      <c r="D1045" s="227">
        <f>_xlfn.XLOOKUP(B1045,表3!B:B,表3!D:D,0)</f>
        <v>0</v>
      </c>
      <c r="E1045" s="139">
        <v>0</v>
      </c>
      <c r="F1045" s="139">
        <v>0</v>
      </c>
      <c r="G1045" s="231"/>
      <c r="H1045" s="76">
        <f t="shared" si="35"/>
        <v>0</v>
      </c>
    </row>
    <row r="1046" hidden="1" spans="1:8">
      <c r="A1046" s="222">
        <f t="shared" si="34"/>
        <v>7</v>
      </c>
      <c r="B1046" s="223">
        <v>2150212</v>
      </c>
      <c r="C1046" s="138" t="s">
        <v>1339</v>
      </c>
      <c r="D1046" s="227">
        <f>_xlfn.XLOOKUP(B1046,表3!B:B,表3!D:D,0)</f>
        <v>0</v>
      </c>
      <c r="E1046" s="139">
        <v>0</v>
      </c>
      <c r="F1046" s="139">
        <v>0</v>
      </c>
      <c r="G1046" s="231"/>
      <c r="H1046" s="76">
        <f t="shared" si="35"/>
        <v>0</v>
      </c>
    </row>
    <row r="1047" hidden="1" spans="1:8">
      <c r="A1047" s="222">
        <f t="shared" si="34"/>
        <v>7</v>
      </c>
      <c r="B1047" s="223">
        <v>2150213</v>
      </c>
      <c r="C1047" s="138" t="s">
        <v>1340</v>
      </c>
      <c r="D1047" s="227">
        <f>_xlfn.XLOOKUP(B1047,表3!B:B,表3!D:D,0)</f>
        <v>0</v>
      </c>
      <c r="E1047" s="139">
        <v>0</v>
      </c>
      <c r="F1047" s="139">
        <v>0</v>
      </c>
      <c r="G1047" s="231"/>
      <c r="H1047" s="76">
        <f t="shared" si="35"/>
        <v>0</v>
      </c>
    </row>
    <row r="1048" hidden="1" spans="1:8">
      <c r="A1048" s="222">
        <f t="shared" si="34"/>
        <v>7</v>
      </c>
      <c r="B1048" s="223">
        <v>2150214</v>
      </c>
      <c r="C1048" s="138" t="s">
        <v>1341</v>
      </c>
      <c r="D1048" s="227">
        <f>_xlfn.XLOOKUP(B1048,表3!B:B,表3!D:D,0)</f>
        <v>0</v>
      </c>
      <c r="E1048" s="139">
        <v>0</v>
      </c>
      <c r="F1048" s="139">
        <v>0</v>
      </c>
      <c r="G1048" s="231"/>
      <c r="H1048" s="76">
        <f t="shared" si="35"/>
        <v>0</v>
      </c>
    </row>
    <row r="1049" hidden="1" spans="1:8">
      <c r="A1049" s="222">
        <f t="shared" si="34"/>
        <v>7</v>
      </c>
      <c r="B1049" s="223">
        <v>2150215</v>
      </c>
      <c r="C1049" s="138" t="s">
        <v>1342</v>
      </c>
      <c r="D1049" s="227">
        <f>_xlfn.XLOOKUP(B1049,表3!B:B,表3!D:D,0)</f>
        <v>0</v>
      </c>
      <c r="E1049" s="139">
        <v>0</v>
      </c>
      <c r="F1049" s="139">
        <v>0</v>
      </c>
      <c r="G1049" s="231"/>
      <c r="H1049" s="76">
        <f t="shared" si="35"/>
        <v>0</v>
      </c>
    </row>
    <row r="1050" spans="1:8">
      <c r="A1050" s="222">
        <f t="shared" si="34"/>
        <v>7</v>
      </c>
      <c r="B1050" s="223">
        <v>2150299</v>
      </c>
      <c r="C1050" s="138" t="s">
        <v>505</v>
      </c>
      <c r="D1050" s="227">
        <f>_xlfn.XLOOKUP(B1050,表3!B:B,表3!D:D,0)</f>
        <v>400</v>
      </c>
      <c r="E1050" s="139">
        <v>400</v>
      </c>
      <c r="F1050" s="139">
        <v>725</v>
      </c>
      <c r="G1050" s="231"/>
      <c r="H1050" s="76">
        <f t="shared" si="35"/>
        <v>1</v>
      </c>
    </row>
    <row r="1051" hidden="1" spans="1:8">
      <c r="A1051" s="222">
        <f t="shared" si="34"/>
        <v>5</v>
      </c>
      <c r="B1051" s="223">
        <v>21503</v>
      </c>
      <c r="C1051" s="140" t="s">
        <v>1343</v>
      </c>
      <c r="D1051" s="227">
        <f>_xlfn.XLOOKUP(B1051,表3!B:B,表3!D:D,0)</f>
        <v>0</v>
      </c>
      <c r="E1051" s="139">
        <f>SUM(E1052:E1055)</f>
        <v>0</v>
      </c>
      <c r="F1051" s="139">
        <f>SUM(F1052:F1055)</f>
        <v>0</v>
      </c>
      <c r="G1051" s="231"/>
      <c r="H1051" s="76">
        <f t="shared" si="35"/>
        <v>0</v>
      </c>
    </row>
    <row r="1052" hidden="1" spans="1:8">
      <c r="A1052" s="222">
        <f t="shared" si="34"/>
        <v>7</v>
      </c>
      <c r="B1052" s="223">
        <v>2150301</v>
      </c>
      <c r="C1052" s="138" t="s">
        <v>579</v>
      </c>
      <c r="D1052" s="227">
        <f>_xlfn.XLOOKUP(B1052,表3!B:B,表3!D:D,0)</f>
        <v>0</v>
      </c>
      <c r="E1052" s="139">
        <v>0</v>
      </c>
      <c r="F1052" s="139">
        <v>0</v>
      </c>
      <c r="G1052" s="231"/>
      <c r="H1052" s="76">
        <f t="shared" si="35"/>
        <v>0</v>
      </c>
    </row>
    <row r="1053" hidden="1" spans="1:8">
      <c r="A1053" s="222">
        <f t="shared" si="34"/>
        <v>7</v>
      </c>
      <c r="B1053" s="223">
        <v>2150302</v>
      </c>
      <c r="C1053" s="138" t="s">
        <v>339</v>
      </c>
      <c r="D1053" s="227">
        <f>_xlfn.XLOOKUP(B1053,表3!B:B,表3!D:D,0)</f>
        <v>0</v>
      </c>
      <c r="E1053" s="139">
        <v>0</v>
      </c>
      <c r="F1053" s="139">
        <v>0</v>
      </c>
      <c r="G1053" s="231"/>
      <c r="H1053" s="76">
        <f t="shared" si="35"/>
        <v>0</v>
      </c>
    </row>
    <row r="1054" hidden="1" spans="1:8">
      <c r="A1054" s="222">
        <f t="shared" si="34"/>
        <v>7</v>
      </c>
      <c r="B1054" s="223">
        <v>2150303</v>
      </c>
      <c r="C1054" s="138" t="s">
        <v>580</v>
      </c>
      <c r="D1054" s="227">
        <f>_xlfn.XLOOKUP(B1054,表3!B:B,表3!D:D,0)</f>
        <v>0</v>
      </c>
      <c r="E1054" s="139">
        <v>0</v>
      </c>
      <c r="F1054" s="139">
        <v>0</v>
      </c>
      <c r="G1054" s="231"/>
      <c r="H1054" s="76">
        <f t="shared" si="35"/>
        <v>0</v>
      </c>
    </row>
    <row r="1055" hidden="1" spans="1:8">
      <c r="A1055" s="222">
        <f t="shared" si="34"/>
        <v>7</v>
      </c>
      <c r="B1055" s="223">
        <v>2150399</v>
      </c>
      <c r="C1055" s="138" t="s">
        <v>1344</v>
      </c>
      <c r="D1055" s="227">
        <f>_xlfn.XLOOKUP(B1055,表3!B:B,表3!D:D,0)</f>
        <v>0</v>
      </c>
      <c r="E1055" s="139">
        <v>0</v>
      </c>
      <c r="F1055" s="139">
        <v>0</v>
      </c>
      <c r="G1055" s="231"/>
      <c r="H1055" s="76">
        <f t="shared" si="35"/>
        <v>0</v>
      </c>
    </row>
    <row r="1056" spans="1:8">
      <c r="A1056" s="222">
        <f t="shared" si="34"/>
        <v>5</v>
      </c>
      <c r="B1056" s="223">
        <v>21505</v>
      </c>
      <c r="C1056" s="140" t="s">
        <v>1345</v>
      </c>
      <c r="D1056" s="227">
        <f>_xlfn.XLOOKUP(B1056,表3!B:B,表3!D:D,0)</f>
        <v>0</v>
      </c>
      <c r="E1056" s="139">
        <f>SUM(E1057:E1066)</f>
        <v>0</v>
      </c>
      <c r="F1056" s="139">
        <f>SUM(F1057:F1066)</f>
        <v>188</v>
      </c>
      <c r="G1056" s="231"/>
      <c r="H1056" s="76">
        <f t="shared" si="35"/>
        <v>1</v>
      </c>
    </row>
    <row r="1057" spans="1:8">
      <c r="A1057" s="222">
        <f t="shared" si="34"/>
        <v>7</v>
      </c>
      <c r="B1057" s="223">
        <v>2150501</v>
      </c>
      <c r="C1057" s="138" t="s">
        <v>579</v>
      </c>
      <c r="D1057" s="227">
        <f>_xlfn.XLOOKUP(B1057,表3!B:B,表3!D:D,0)</f>
        <v>0</v>
      </c>
      <c r="E1057" s="139">
        <v>0</v>
      </c>
      <c r="F1057" s="139">
        <v>44</v>
      </c>
      <c r="G1057" s="231"/>
      <c r="H1057" s="76">
        <f t="shared" si="35"/>
        <v>1</v>
      </c>
    </row>
    <row r="1058" spans="1:8">
      <c r="A1058" s="222">
        <f t="shared" si="34"/>
        <v>7</v>
      </c>
      <c r="B1058" s="223">
        <v>2150502</v>
      </c>
      <c r="C1058" s="138" t="s">
        <v>339</v>
      </c>
      <c r="D1058" s="227">
        <f>_xlfn.XLOOKUP(B1058,表3!B:B,表3!D:D,0)</f>
        <v>0</v>
      </c>
      <c r="E1058" s="139">
        <v>0</v>
      </c>
      <c r="F1058" s="139">
        <v>41</v>
      </c>
      <c r="G1058" s="231"/>
      <c r="H1058" s="76">
        <f t="shared" si="35"/>
        <v>1</v>
      </c>
    </row>
    <row r="1059" hidden="1" spans="1:8">
      <c r="A1059" s="222">
        <f t="shared" si="34"/>
        <v>7</v>
      </c>
      <c r="B1059" s="223">
        <v>2150503</v>
      </c>
      <c r="C1059" s="138" t="s">
        <v>580</v>
      </c>
      <c r="D1059" s="227">
        <f>_xlfn.XLOOKUP(B1059,表3!B:B,表3!D:D,0)</f>
        <v>0</v>
      </c>
      <c r="E1059" s="139">
        <v>0</v>
      </c>
      <c r="F1059" s="139">
        <v>0</v>
      </c>
      <c r="G1059" s="231"/>
      <c r="H1059" s="76">
        <f t="shared" si="35"/>
        <v>0</v>
      </c>
    </row>
    <row r="1060" hidden="1" spans="1:8">
      <c r="A1060" s="222">
        <f t="shared" si="34"/>
        <v>7</v>
      </c>
      <c r="B1060" s="223">
        <v>2150505</v>
      </c>
      <c r="C1060" s="138" t="s">
        <v>1346</v>
      </c>
      <c r="D1060" s="227">
        <f>_xlfn.XLOOKUP(B1060,表3!B:B,表3!D:D,0)</f>
        <v>0</v>
      </c>
      <c r="E1060" s="139">
        <v>0</v>
      </c>
      <c r="F1060" s="139">
        <v>0</v>
      </c>
      <c r="G1060" s="231"/>
      <c r="H1060" s="76">
        <f t="shared" si="35"/>
        <v>0</v>
      </c>
    </row>
    <row r="1061" hidden="1" spans="1:8">
      <c r="A1061" s="222">
        <f t="shared" si="34"/>
        <v>7</v>
      </c>
      <c r="B1061" s="223">
        <v>2150507</v>
      </c>
      <c r="C1061" s="138" t="s">
        <v>1347</v>
      </c>
      <c r="D1061" s="227">
        <f>_xlfn.XLOOKUP(B1061,表3!B:B,表3!D:D,0)</f>
        <v>0</v>
      </c>
      <c r="E1061" s="139">
        <v>0</v>
      </c>
      <c r="F1061" s="139">
        <v>0</v>
      </c>
      <c r="G1061" s="231"/>
      <c r="H1061" s="76">
        <f t="shared" si="35"/>
        <v>0</v>
      </c>
    </row>
    <row r="1062" hidden="1" spans="1:8">
      <c r="A1062" s="222">
        <f t="shared" si="34"/>
        <v>7</v>
      </c>
      <c r="B1062" s="223">
        <v>2150508</v>
      </c>
      <c r="C1062" s="138" t="s">
        <v>1348</v>
      </c>
      <c r="D1062" s="227">
        <f>_xlfn.XLOOKUP(B1062,表3!B:B,表3!D:D,0)</f>
        <v>0</v>
      </c>
      <c r="E1062" s="139">
        <v>0</v>
      </c>
      <c r="F1062" s="139">
        <v>0</v>
      </c>
      <c r="G1062" s="231"/>
      <c r="H1062" s="76">
        <f t="shared" si="35"/>
        <v>0</v>
      </c>
    </row>
    <row r="1063" hidden="1" spans="1:8">
      <c r="A1063" s="222">
        <f t="shared" si="34"/>
        <v>7</v>
      </c>
      <c r="B1063" s="223">
        <v>2150516</v>
      </c>
      <c r="C1063" s="138" t="s">
        <v>1349</v>
      </c>
      <c r="D1063" s="227">
        <f>_xlfn.XLOOKUP(B1063,表3!B:B,表3!D:D,0)</f>
        <v>0</v>
      </c>
      <c r="E1063" s="139">
        <v>0</v>
      </c>
      <c r="F1063" s="139">
        <v>0</v>
      </c>
      <c r="G1063" s="231"/>
      <c r="H1063" s="76">
        <f t="shared" si="35"/>
        <v>0</v>
      </c>
    </row>
    <row r="1064" hidden="1" spans="1:8">
      <c r="A1064" s="222">
        <f t="shared" si="34"/>
        <v>7</v>
      </c>
      <c r="B1064" s="223">
        <v>2150517</v>
      </c>
      <c r="C1064" s="138" t="s">
        <v>1350</v>
      </c>
      <c r="D1064" s="227">
        <f>_xlfn.XLOOKUP(B1064,表3!B:B,表3!D:D,0)</f>
        <v>0</v>
      </c>
      <c r="E1064" s="139">
        <v>0</v>
      </c>
      <c r="F1064" s="139">
        <v>0</v>
      </c>
      <c r="G1064" s="231"/>
      <c r="H1064" s="76">
        <f t="shared" si="35"/>
        <v>0</v>
      </c>
    </row>
    <row r="1065" spans="1:8">
      <c r="A1065" s="222">
        <f t="shared" si="34"/>
        <v>7</v>
      </c>
      <c r="B1065" s="223">
        <v>2150550</v>
      </c>
      <c r="C1065" s="138" t="s">
        <v>587</v>
      </c>
      <c r="D1065" s="227">
        <f>_xlfn.XLOOKUP(B1065,表3!B:B,表3!D:D,0)</f>
        <v>0</v>
      </c>
      <c r="E1065" s="139">
        <v>0</v>
      </c>
      <c r="F1065" s="139">
        <v>98</v>
      </c>
      <c r="G1065" s="231"/>
      <c r="H1065" s="76">
        <f t="shared" si="35"/>
        <v>1</v>
      </c>
    </row>
    <row r="1066" spans="1:8">
      <c r="A1066" s="222">
        <f t="shared" si="34"/>
        <v>7</v>
      </c>
      <c r="B1066" s="223">
        <v>2150599</v>
      </c>
      <c r="C1066" s="138" t="s">
        <v>1351</v>
      </c>
      <c r="D1066" s="227">
        <f>_xlfn.XLOOKUP(B1066,表3!B:B,表3!D:D,0)</f>
        <v>0</v>
      </c>
      <c r="E1066" s="139">
        <v>0</v>
      </c>
      <c r="F1066" s="139">
        <v>5</v>
      </c>
      <c r="G1066" s="231"/>
      <c r="H1066" s="76">
        <f t="shared" si="35"/>
        <v>1</v>
      </c>
    </row>
    <row r="1067" hidden="1" spans="1:8">
      <c r="A1067" s="222">
        <f t="shared" si="34"/>
        <v>5</v>
      </c>
      <c r="B1067" s="223">
        <v>21507</v>
      </c>
      <c r="C1067" s="140" t="s">
        <v>1352</v>
      </c>
      <c r="D1067" s="227">
        <f>_xlfn.XLOOKUP(B1067,表3!B:B,表3!D:D,0)</f>
        <v>0</v>
      </c>
      <c r="E1067" s="139">
        <f>SUM(E1068:E1073)</f>
        <v>0</v>
      </c>
      <c r="F1067" s="139">
        <f>SUM(F1068:F1073)</f>
        <v>0</v>
      </c>
      <c r="G1067" s="231"/>
      <c r="H1067" s="76">
        <f t="shared" si="35"/>
        <v>0</v>
      </c>
    </row>
    <row r="1068" hidden="1" spans="1:8">
      <c r="A1068" s="222">
        <f t="shared" si="34"/>
        <v>7</v>
      </c>
      <c r="B1068" s="223">
        <v>2150701</v>
      </c>
      <c r="C1068" s="138" t="s">
        <v>579</v>
      </c>
      <c r="D1068" s="227">
        <f>_xlfn.XLOOKUP(B1068,表3!B:B,表3!D:D,0)</f>
        <v>0</v>
      </c>
      <c r="E1068" s="139">
        <v>0</v>
      </c>
      <c r="F1068" s="139">
        <v>0</v>
      </c>
      <c r="G1068" s="231"/>
      <c r="H1068" s="76">
        <f t="shared" si="35"/>
        <v>0</v>
      </c>
    </row>
    <row r="1069" hidden="1" spans="1:8">
      <c r="A1069" s="222">
        <f t="shared" si="34"/>
        <v>7</v>
      </c>
      <c r="B1069" s="223">
        <v>2150702</v>
      </c>
      <c r="C1069" s="138" t="s">
        <v>339</v>
      </c>
      <c r="D1069" s="227">
        <f>_xlfn.XLOOKUP(B1069,表3!B:B,表3!D:D,0)</f>
        <v>0</v>
      </c>
      <c r="E1069" s="139">
        <v>0</v>
      </c>
      <c r="F1069" s="139">
        <v>0</v>
      </c>
      <c r="G1069" s="231"/>
      <c r="H1069" s="76">
        <f t="shared" si="35"/>
        <v>0</v>
      </c>
    </row>
    <row r="1070" hidden="1" spans="1:8">
      <c r="A1070" s="222">
        <f t="shared" si="34"/>
        <v>7</v>
      </c>
      <c r="B1070" s="223">
        <v>2150703</v>
      </c>
      <c r="C1070" s="138" t="s">
        <v>580</v>
      </c>
      <c r="D1070" s="227">
        <f>_xlfn.XLOOKUP(B1070,表3!B:B,表3!D:D,0)</f>
        <v>0</v>
      </c>
      <c r="E1070" s="139">
        <v>0</v>
      </c>
      <c r="F1070" s="139">
        <v>0</v>
      </c>
      <c r="G1070" s="231"/>
      <c r="H1070" s="76">
        <f t="shared" si="35"/>
        <v>0</v>
      </c>
    </row>
    <row r="1071" hidden="1" spans="1:8">
      <c r="A1071" s="222">
        <f t="shared" si="34"/>
        <v>7</v>
      </c>
      <c r="B1071" s="223">
        <v>2150704</v>
      </c>
      <c r="C1071" s="138" t="s">
        <v>1353</v>
      </c>
      <c r="D1071" s="227">
        <f>_xlfn.XLOOKUP(B1071,表3!B:B,表3!D:D,0)</f>
        <v>0</v>
      </c>
      <c r="E1071" s="139">
        <v>0</v>
      </c>
      <c r="F1071" s="139">
        <v>0</v>
      </c>
      <c r="G1071" s="231"/>
      <c r="H1071" s="76">
        <f t="shared" si="35"/>
        <v>0</v>
      </c>
    </row>
    <row r="1072" hidden="1" spans="1:8">
      <c r="A1072" s="222">
        <f t="shared" si="34"/>
        <v>7</v>
      </c>
      <c r="B1072" s="223">
        <v>2150705</v>
      </c>
      <c r="C1072" s="138" t="s">
        <v>1354</v>
      </c>
      <c r="D1072" s="227">
        <f>_xlfn.XLOOKUP(B1072,表3!B:B,表3!D:D,0)</f>
        <v>0</v>
      </c>
      <c r="E1072" s="139">
        <v>0</v>
      </c>
      <c r="F1072" s="139">
        <v>0</v>
      </c>
      <c r="G1072" s="231"/>
      <c r="H1072" s="76">
        <f t="shared" si="35"/>
        <v>0</v>
      </c>
    </row>
    <row r="1073" hidden="1" spans="1:8">
      <c r="A1073" s="222">
        <f t="shared" si="34"/>
        <v>7</v>
      </c>
      <c r="B1073" s="223">
        <v>2150799</v>
      </c>
      <c r="C1073" s="138" t="s">
        <v>1355</v>
      </c>
      <c r="D1073" s="227">
        <f>_xlfn.XLOOKUP(B1073,表3!B:B,表3!D:D,0)</f>
        <v>0</v>
      </c>
      <c r="E1073" s="139">
        <v>0</v>
      </c>
      <c r="F1073" s="139">
        <v>0</v>
      </c>
      <c r="G1073" s="231"/>
      <c r="H1073" s="76">
        <f t="shared" si="35"/>
        <v>0</v>
      </c>
    </row>
    <row r="1074" spans="1:8">
      <c r="A1074" s="222">
        <f t="shared" si="34"/>
        <v>5</v>
      </c>
      <c r="B1074" s="223">
        <v>21508</v>
      </c>
      <c r="C1074" s="140" t="s">
        <v>1356</v>
      </c>
      <c r="D1074" s="227">
        <f>_xlfn.XLOOKUP(B1074,表3!B:B,表3!D:D,0)</f>
        <v>6300</v>
      </c>
      <c r="E1074" s="139">
        <f>SUM(E1075:E1081)</f>
        <v>6300</v>
      </c>
      <c r="F1074" s="139">
        <f>SUM(F1075:F1081)</f>
        <v>564</v>
      </c>
      <c r="G1074" s="231"/>
      <c r="H1074" s="76">
        <f t="shared" si="35"/>
        <v>1</v>
      </c>
    </row>
    <row r="1075" hidden="1" spans="1:8">
      <c r="A1075" s="222">
        <f t="shared" si="34"/>
        <v>7</v>
      </c>
      <c r="B1075" s="223">
        <v>2150801</v>
      </c>
      <c r="C1075" s="138" t="s">
        <v>579</v>
      </c>
      <c r="D1075" s="227">
        <f>_xlfn.XLOOKUP(B1075,表3!B:B,表3!D:D,0)</f>
        <v>0</v>
      </c>
      <c r="E1075" s="139">
        <v>0</v>
      </c>
      <c r="F1075" s="139">
        <v>0</v>
      </c>
      <c r="G1075" s="231"/>
      <c r="H1075" s="76">
        <f t="shared" si="35"/>
        <v>0</v>
      </c>
    </row>
    <row r="1076" hidden="1" spans="1:8">
      <c r="A1076" s="222">
        <f t="shared" si="34"/>
        <v>7</v>
      </c>
      <c r="B1076" s="223">
        <v>2150802</v>
      </c>
      <c r="C1076" s="138" t="s">
        <v>339</v>
      </c>
      <c r="D1076" s="227">
        <f>_xlfn.XLOOKUP(B1076,表3!B:B,表3!D:D,0)</f>
        <v>0</v>
      </c>
      <c r="E1076" s="139">
        <v>0</v>
      </c>
      <c r="F1076" s="139">
        <v>0</v>
      </c>
      <c r="G1076" s="231"/>
      <c r="H1076" s="76">
        <f t="shared" si="35"/>
        <v>0</v>
      </c>
    </row>
    <row r="1077" hidden="1" spans="1:8">
      <c r="A1077" s="222">
        <f t="shared" si="34"/>
        <v>7</v>
      </c>
      <c r="B1077" s="223">
        <v>2150803</v>
      </c>
      <c r="C1077" s="138" t="s">
        <v>580</v>
      </c>
      <c r="D1077" s="227">
        <f>_xlfn.XLOOKUP(B1077,表3!B:B,表3!D:D,0)</f>
        <v>0</v>
      </c>
      <c r="E1077" s="139">
        <v>0</v>
      </c>
      <c r="F1077" s="139">
        <v>0</v>
      </c>
      <c r="G1077" s="231"/>
      <c r="H1077" s="76">
        <f t="shared" si="35"/>
        <v>0</v>
      </c>
    </row>
    <row r="1078" hidden="1" spans="1:8">
      <c r="A1078" s="222">
        <f t="shared" si="34"/>
        <v>7</v>
      </c>
      <c r="B1078" s="223">
        <v>2150804</v>
      </c>
      <c r="C1078" s="138" t="s">
        <v>1357</v>
      </c>
      <c r="D1078" s="227">
        <f>_xlfn.XLOOKUP(B1078,表3!B:B,表3!D:D,0)</f>
        <v>0</v>
      </c>
      <c r="E1078" s="139">
        <v>0</v>
      </c>
      <c r="F1078" s="139">
        <v>0</v>
      </c>
      <c r="G1078" s="231"/>
      <c r="H1078" s="76">
        <f t="shared" si="35"/>
        <v>0</v>
      </c>
    </row>
    <row r="1079" spans="1:8">
      <c r="A1079" s="222">
        <f t="shared" si="34"/>
        <v>7</v>
      </c>
      <c r="B1079" s="223">
        <v>2150805</v>
      </c>
      <c r="C1079" s="138" t="s">
        <v>1358</v>
      </c>
      <c r="D1079" s="227">
        <f>_xlfn.XLOOKUP(B1079,表3!B:B,表3!D:D,0)</f>
        <v>6300</v>
      </c>
      <c r="E1079" s="139">
        <v>6300</v>
      </c>
      <c r="F1079" s="139">
        <v>205</v>
      </c>
      <c r="G1079" s="231"/>
      <c r="H1079" s="76">
        <f t="shared" si="35"/>
        <v>1</v>
      </c>
    </row>
    <row r="1080" hidden="1" spans="1:8">
      <c r="A1080" s="222">
        <f t="shared" si="34"/>
        <v>7</v>
      </c>
      <c r="B1080" s="223">
        <v>2150806</v>
      </c>
      <c r="C1080" s="138" t="s">
        <v>1359</v>
      </c>
      <c r="D1080" s="227">
        <f>_xlfn.XLOOKUP(B1080,表3!B:B,表3!D:D,0)</f>
        <v>0</v>
      </c>
      <c r="E1080" s="139">
        <v>0</v>
      </c>
      <c r="F1080" s="139">
        <v>0</v>
      </c>
      <c r="G1080" s="231"/>
      <c r="H1080" s="76">
        <f t="shared" si="35"/>
        <v>0</v>
      </c>
    </row>
    <row r="1081" spans="1:8">
      <c r="A1081" s="222">
        <f t="shared" si="34"/>
        <v>7</v>
      </c>
      <c r="B1081" s="223">
        <v>2150899</v>
      </c>
      <c r="C1081" s="138" t="s">
        <v>1360</v>
      </c>
      <c r="D1081" s="227">
        <f>_xlfn.XLOOKUP(B1081,表3!B:B,表3!D:D,0)</f>
        <v>0</v>
      </c>
      <c r="E1081" s="139">
        <v>0</v>
      </c>
      <c r="F1081" s="139">
        <v>359</v>
      </c>
      <c r="G1081" s="231"/>
      <c r="H1081" s="76">
        <f t="shared" si="35"/>
        <v>1</v>
      </c>
    </row>
    <row r="1082" spans="1:8">
      <c r="A1082" s="222">
        <f t="shared" si="34"/>
        <v>5</v>
      </c>
      <c r="B1082" s="223">
        <v>21599</v>
      </c>
      <c r="C1082" s="140" t="s">
        <v>1361</v>
      </c>
      <c r="D1082" s="227">
        <f>_xlfn.XLOOKUP(B1082,表3!B:B,表3!D:D,0)</f>
        <v>0</v>
      </c>
      <c r="E1082" s="139">
        <f>SUM(E1083:E1087)</f>
        <v>0</v>
      </c>
      <c r="F1082" s="139">
        <f>SUM(F1083:F1087)</f>
        <v>470</v>
      </c>
      <c r="G1082" s="231"/>
      <c r="H1082" s="76">
        <f t="shared" si="35"/>
        <v>1</v>
      </c>
    </row>
    <row r="1083" hidden="1" spans="1:8">
      <c r="A1083" s="222">
        <f t="shared" si="34"/>
        <v>7</v>
      </c>
      <c r="B1083" s="223">
        <v>2159901</v>
      </c>
      <c r="C1083" s="138" t="s">
        <v>1362</v>
      </c>
      <c r="D1083" s="227">
        <f>_xlfn.XLOOKUP(B1083,表3!B:B,表3!D:D,0)</f>
        <v>0</v>
      </c>
      <c r="E1083" s="139">
        <v>0</v>
      </c>
      <c r="F1083" s="139">
        <v>0</v>
      </c>
      <c r="G1083" s="231"/>
      <c r="H1083" s="76">
        <f t="shared" si="35"/>
        <v>0</v>
      </c>
    </row>
    <row r="1084" hidden="1" spans="1:8">
      <c r="A1084" s="222">
        <f t="shared" si="34"/>
        <v>7</v>
      </c>
      <c r="B1084" s="223">
        <v>2159904</v>
      </c>
      <c r="C1084" s="138" t="s">
        <v>1363</v>
      </c>
      <c r="D1084" s="227">
        <f>_xlfn.XLOOKUP(B1084,表3!B:B,表3!D:D,0)</f>
        <v>0</v>
      </c>
      <c r="E1084" s="139">
        <v>0</v>
      </c>
      <c r="F1084" s="139">
        <v>0</v>
      </c>
      <c r="G1084" s="231"/>
      <c r="H1084" s="76">
        <f t="shared" si="35"/>
        <v>0</v>
      </c>
    </row>
    <row r="1085" hidden="1" spans="1:8">
      <c r="A1085" s="222">
        <f t="shared" si="34"/>
        <v>7</v>
      </c>
      <c r="B1085" s="223">
        <v>2159905</v>
      </c>
      <c r="C1085" s="138" t="s">
        <v>1364</v>
      </c>
      <c r="D1085" s="227">
        <f>_xlfn.XLOOKUP(B1085,表3!B:B,表3!D:D,0)</f>
        <v>0</v>
      </c>
      <c r="E1085" s="139">
        <v>0</v>
      </c>
      <c r="F1085" s="139">
        <v>0</v>
      </c>
      <c r="G1085" s="231"/>
      <c r="H1085" s="76">
        <f t="shared" si="35"/>
        <v>0</v>
      </c>
    </row>
    <row r="1086" hidden="1" spans="1:8">
      <c r="A1086" s="222">
        <f t="shared" si="34"/>
        <v>7</v>
      </c>
      <c r="B1086" s="223">
        <v>2159906</v>
      </c>
      <c r="C1086" s="138" t="s">
        <v>1365</v>
      </c>
      <c r="D1086" s="227">
        <f>_xlfn.XLOOKUP(B1086,表3!B:B,表3!D:D,0)</f>
        <v>0</v>
      </c>
      <c r="E1086" s="139">
        <v>0</v>
      </c>
      <c r="F1086" s="139">
        <v>0</v>
      </c>
      <c r="G1086" s="231"/>
      <c r="H1086" s="76">
        <f t="shared" si="35"/>
        <v>0</v>
      </c>
    </row>
    <row r="1087" spans="1:8">
      <c r="A1087" s="222">
        <f t="shared" si="34"/>
        <v>7</v>
      </c>
      <c r="B1087" s="223">
        <v>2159999</v>
      </c>
      <c r="C1087" s="138" t="s">
        <v>1366</v>
      </c>
      <c r="D1087" s="227">
        <f>_xlfn.XLOOKUP(B1087,表3!B:B,表3!D:D,0)</f>
        <v>0</v>
      </c>
      <c r="E1087" s="139">
        <v>0</v>
      </c>
      <c r="F1087" s="139">
        <v>470</v>
      </c>
      <c r="G1087" s="231"/>
      <c r="H1087" s="76">
        <f t="shared" si="35"/>
        <v>1</v>
      </c>
    </row>
    <row r="1088" spans="1:8">
      <c r="A1088" s="222">
        <f t="shared" si="34"/>
        <v>3</v>
      </c>
      <c r="B1088" s="223">
        <v>216</v>
      </c>
      <c r="C1088" s="140" t="s">
        <v>513</v>
      </c>
      <c r="D1088" s="227">
        <f>_xlfn.XLOOKUP(B1088,表3!B:B,表3!D:D,0)</f>
        <v>1421.03</v>
      </c>
      <c r="E1088" s="139">
        <f>SUM(E1089,E1099,E1105)</f>
        <v>1421.03</v>
      </c>
      <c r="F1088" s="139">
        <f>SUM(F1089,F1099,F1105)</f>
        <v>3398</v>
      </c>
      <c r="G1088" s="231"/>
      <c r="H1088" s="76">
        <f t="shared" si="35"/>
        <v>1</v>
      </c>
    </row>
    <row r="1089" spans="1:8">
      <c r="A1089" s="222">
        <f t="shared" si="34"/>
        <v>5</v>
      </c>
      <c r="B1089" s="223">
        <v>21602</v>
      </c>
      <c r="C1089" s="140" t="s">
        <v>1367</v>
      </c>
      <c r="D1089" s="227">
        <f>_xlfn.XLOOKUP(B1089,表3!B:B,表3!D:D,0)</f>
        <v>1421.03</v>
      </c>
      <c r="E1089" s="139">
        <f>SUM(E1090:E1098)</f>
        <v>1421.03</v>
      </c>
      <c r="F1089" s="139">
        <f>SUM(F1090:F1098)</f>
        <v>2833</v>
      </c>
      <c r="G1089" s="231"/>
      <c r="H1089" s="76">
        <f t="shared" si="35"/>
        <v>1</v>
      </c>
    </row>
    <row r="1090" spans="1:8">
      <c r="A1090" s="222">
        <f t="shared" si="34"/>
        <v>7</v>
      </c>
      <c r="B1090" s="223">
        <v>2160201</v>
      </c>
      <c r="C1090" s="138" t="s">
        <v>579</v>
      </c>
      <c r="D1090" s="227">
        <f>_xlfn.XLOOKUP(B1090,表3!B:B,表3!D:D,0)</f>
        <v>357.03</v>
      </c>
      <c r="E1090" s="139">
        <v>357.03</v>
      </c>
      <c r="F1090" s="139">
        <v>205</v>
      </c>
      <c r="G1090" s="231"/>
      <c r="H1090" s="76">
        <f t="shared" si="35"/>
        <v>1</v>
      </c>
    </row>
    <row r="1091" spans="1:8">
      <c r="A1091" s="222">
        <f t="shared" si="34"/>
        <v>7</v>
      </c>
      <c r="B1091" s="223">
        <v>2160202</v>
      </c>
      <c r="C1091" s="138" t="s">
        <v>339</v>
      </c>
      <c r="D1091" s="227">
        <f>_xlfn.XLOOKUP(B1091,表3!B:B,表3!D:D,0)</f>
        <v>12</v>
      </c>
      <c r="E1091" s="139">
        <v>12</v>
      </c>
      <c r="F1091" s="139">
        <v>50</v>
      </c>
      <c r="G1091" s="231"/>
      <c r="H1091" s="76">
        <f t="shared" si="35"/>
        <v>1</v>
      </c>
    </row>
    <row r="1092" hidden="1" spans="1:8">
      <c r="A1092" s="222">
        <f t="shared" ref="A1092:A1155" si="36">LEN(B1092)</f>
        <v>7</v>
      </c>
      <c r="B1092" s="223">
        <v>2160203</v>
      </c>
      <c r="C1092" s="138" t="s">
        <v>580</v>
      </c>
      <c r="D1092" s="227">
        <f>_xlfn.XLOOKUP(B1092,表3!B:B,表3!D:D,0)</f>
        <v>0</v>
      </c>
      <c r="E1092" s="139">
        <v>0</v>
      </c>
      <c r="F1092" s="139">
        <v>0</v>
      </c>
      <c r="G1092" s="231"/>
      <c r="H1092" s="76">
        <f t="shared" si="35"/>
        <v>0</v>
      </c>
    </row>
    <row r="1093" hidden="1" spans="1:8">
      <c r="A1093" s="222">
        <f t="shared" si="36"/>
        <v>7</v>
      </c>
      <c r="B1093" s="223">
        <v>2160216</v>
      </c>
      <c r="C1093" s="138" t="s">
        <v>1368</v>
      </c>
      <c r="D1093" s="227">
        <f>_xlfn.XLOOKUP(B1093,表3!B:B,表3!D:D,0)</f>
        <v>0</v>
      </c>
      <c r="E1093" s="139">
        <v>0</v>
      </c>
      <c r="F1093" s="139">
        <v>0</v>
      </c>
      <c r="G1093" s="231"/>
      <c r="H1093" s="76">
        <f t="shared" ref="H1093:H1156" si="37">IF(AND(D1093=0,E1093=0,F1093=0),0,1)</f>
        <v>0</v>
      </c>
    </row>
    <row r="1094" hidden="1" spans="1:8">
      <c r="A1094" s="222">
        <f t="shared" si="36"/>
        <v>7</v>
      </c>
      <c r="B1094" s="223">
        <v>2160217</v>
      </c>
      <c r="C1094" s="138" t="s">
        <v>1369</v>
      </c>
      <c r="D1094" s="227">
        <f>_xlfn.XLOOKUP(B1094,表3!B:B,表3!D:D,0)</f>
        <v>0</v>
      </c>
      <c r="E1094" s="139">
        <v>0</v>
      </c>
      <c r="F1094" s="139">
        <v>0</v>
      </c>
      <c r="G1094" s="231"/>
      <c r="H1094" s="76">
        <f t="shared" si="37"/>
        <v>0</v>
      </c>
    </row>
    <row r="1095" hidden="1" spans="1:8">
      <c r="A1095" s="222">
        <f t="shared" si="36"/>
        <v>7</v>
      </c>
      <c r="B1095" s="223">
        <v>2160218</v>
      </c>
      <c r="C1095" s="138" t="s">
        <v>1370</v>
      </c>
      <c r="D1095" s="227">
        <f>_xlfn.XLOOKUP(B1095,表3!B:B,表3!D:D,0)</f>
        <v>0</v>
      </c>
      <c r="E1095" s="139">
        <v>0</v>
      </c>
      <c r="F1095" s="139">
        <v>0</v>
      </c>
      <c r="G1095" s="231"/>
      <c r="H1095" s="76">
        <f t="shared" si="37"/>
        <v>0</v>
      </c>
    </row>
    <row r="1096" hidden="1" spans="1:8">
      <c r="A1096" s="222">
        <f t="shared" si="36"/>
        <v>7</v>
      </c>
      <c r="B1096" s="223">
        <v>2160219</v>
      </c>
      <c r="C1096" s="138" t="s">
        <v>1371</v>
      </c>
      <c r="D1096" s="227">
        <f>_xlfn.XLOOKUP(B1096,表3!B:B,表3!D:D,0)</f>
        <v>0</v>
      </c>
      <c r="E1096" s="139">
        <v>0</v>
      </c>
      <c r="F1096" s="139">
        <v>0</v>
      </c>
      <c r="G1096" s="231"/>
      <c r="H1096" s="76">
        <f t="shared" si="37"/>
        <v>0</v>
      </c>
    </row>
    <row r="1097" spans="1:8">
      <c r="A1097" s="222">
        <f t="shared" si="36"/>
        <v>7</v>
      </c>
      <c r="B1097" s="223">
        <v>2160250</v>
      </c>
      <c r="C1097" s="138" t="s">
        <v>587</v>
      </c>
      <c r="D1097" s="227">
        <f>_xlfn.XLOOKUP(B1097,表3!B:B,表3!D:D,0)</f>
        <v>0</v>
      </c>
      <c r="E1097" s="139">
        <v>0</v>
      </c>
      <c r="F1097" s="139">
        <v>2555</v>
      </c>
      <c r="G1097" s="231"/>
      <c r="H1097" s="76">
        <f t="shared" si="37"/>
        <v>1</v>
      </c>
    </row>
    <row r="1098" spans="1:8">
      <c r="A1098" s="222">
        <f t="shared" si="36"/>
        <v>7</v>
      </c>
      <c r="B1098" s="223">
        <v>2160299</v>
      </c>
      <c r="C1098" s="138" t="s">
        <v>1372</v>
      </c>
      <c r="D1098" s="227">
        <f>_xlfn.XLOOKUP(B1098,表3!B:B,表3!D:D,0)</f>
        <v>1052</v>
      </c>
      <c r="E1098" s="139">
        <v>1052</v>
      </c>
      <c r="F1098" s="139">
        <v>23</v>
      </c>
      <c r="G1098" s="231"/>
      <c r="H1098" s="76">
        <f t="shared" si="37"/>
        <v>1</v>
      </c>
    </row>
    <row r="1099" spans="1:8">
      <c r="A1099" s="222">
        <f t="shared" si="36"/>
        <v>5</v>
      </c>
      <c r="B1099" s="223">
        <v>21606</v>
      </c>
      <c r="C1099" s="140" t="s">
        <v>1373</v>
      </c>
      <c r="D1099" s="227">
        <f>_xlfn.XLOOKUP(B1099,表3!B:B,表3!D:D,0)</f>
        <v>0</v>
      </c>
      <c r="E1099" s="139">
        <f>SUM(E1100:E1104)</f>
        <v>0</v>
      </c>
      <c r="F1099" s="139">
        <f>SUM(F1100:F1104)</f>
        <v>80</v>
      </c>
      <c r="G1099" s="231"/>
      <c r="H1099" s="76">
        <f t="shared" si="37"/>
        <v>1</v>
      </c>
    </row>
    <row r="1100" hidden="1" spans="1:8">
      <c r="A1100" s="222">
        <f t="shared" si="36"/>
        <v>7</v>
      </c>
      <c r="B1100" s="223">
        <v>2160601</v>
      </c>
      <c r="C1100" s="138" t="s">
        <v>579</v>
      </c>
      <c r="D1100" s="227">
        <f>_xlfn.XLOOKUP(B1100,表3!B:B,表3!D:D,0)</f>
        <v>0</v>
      </c>
      <c r="E1100" s="139">
        <v>0</v>
      </c>
      <c r="F1100" s="139">
        <v>0</v>
      </c>
      <c r="G1100" s="231"/>
      <c r="H1100" s="76">
        <f t="shared" si="37"/>
        <v>0</v>
      </c>
    </row>
    <row r="1101" hidden="1" spans="1:8">
      <c r="A1101" s="222">
        <f t="shared" si="36"/>
        <v>7</v>
      </c>
      <c r="B1101" s="223">
        <v>2160602</v>
      </c>
      <c r="C1101" s="138" t="s">
        <v>339</v>
      </c>
      <c r="D1101" s="227">
        <f>_xlfn.XLOOKUP(B1101,表3!B:B,表3!D:D,0)</f>
        <v>0</v>
      </c>
      <c r="E1101" s="139">
        <v>0</v>
      </c>
      <c r="F1101" s="139">
        <v>0</v>
      </c>
      <c r="G1101" s="231"/>
      <c r="H1101" s="76">
        <f t="shared" si="37"/>
        <v>0</v>
      </c>
    </row>
    <row r="1102" hidden="1" spans="1:8">
      <c r="A1102" s="222">
        <f t="shared" si="36"/>
        <v>7</v>
      </c>
      <c r="B1102" s="223">
        <v>2160603</v>
      </c>
      <c r="C1102" s="138" t="s">
        <v>580</v>
      </c>
      <c r="D1102" s="227">
        <f>_xlfn.XLOOKUP(B1102,表3!B:B,表3!D:D,0)</f>
        <v>0</v>
      </c>
      <c r="E1102" s="139">
        <v>0</v>
      </c>
      <c r="F1102" s="139">
        <v>0</v>
      </c>
      <c r="G1102" s="231"/>
      <c r="H1102" s="76">
        <f t="shared" si="37"/>
        <v>0</v>
      </c>
    </row>
    <row r="1103" hidden="1" spans="1:8">
      <c r="A1103" s="222">
        <f t="shared" si="36"/>
        <v>7</v>
      </c>
      <c r="B1103" s="223">
        <v>2160607</v>
      </c>
      <c r="C1103" s="138" t="s">
        <v>1374</v>
      </c>
      <c r="D1103" s="227">
        <f>_xlfn.XLOOKUP(B1103,表3!B:B,表3!D:D,0)</f>
        <v>0</v>
      </c>
      <c r="E1103" s="139">
        <v>0</v>
      </c>
      <c r="F1103" s="139">
        <v>0</v>
      </c>
      <c r="G1103" s="231"/>
      <c r="H1103" s="76">
        <f t="shared" si="37"/>
        <v>0</v>
      </c>
    </row>
    <row r="1104" spans="1:8">
      <c r="A1104" s="222">
        <f t="shared" si="36"/>
        <v>7</v>
      </c>
      <c r="B1104" s="223">
        <v>2160699</v>
      </c>
      <c r="C1104" s="138" t="s">
        <v>1375</v>
      </c>
      <c r="D1104" s="227">
        <f>_xlfn.XLOOKUP(B1104,表3!B:B,表3!D:D,0)</f>
        <v>0</v>
      </c>
      <c r="E1104" s="139">
        <v>0</v>
      </c>
      <c r="F1104" s="139">
        <v>80</v>
      </c>
      <c r="G1104" s="231"/>
      <c r="H1104" s="76">
        <f t="shared" si="37"/>
        <v>1</v>
      </c>
    </row>
    <row r="1105" spans="1:8">
      <c r="A1105" s="222">
        <f t="shared" si="36"/>
        <v>5</v>
      </c>
      <c r="B1105" s="223">
        <v>21699</v>
      </c>
      <c r="C1105" s="140" t="s">
        <v>1376</v>
      </c>
      <c r="D1105" s="227">
        <f>_xlfn.XLOOKUP(B1105,表3!B:B,表3!D:D,0)</f>
        <v>0</v>
      </c>
      <c r="E1105" s="139">
        <f>SUM(E1106:E1107)</f>
        <v>0</v>
      </c>
      <c r="F1105" s="139">
        <f>SUM(F1106:F1107)</f>
        <v>485</v>
      </c>
      <c r="G1105" s="231"/>
      <c r="H1105" s="76">
        <f t="shared" si="37"/>
        <v>1</v>
      </c>
    </row>
    <row r="1106" hidden="1" spans="1:8">
      <c r="A1106" s="222">
        <f t="shared" si="36"/>
        <v>7</v>
      </c>
      <c r="B1106" s="223">
        <v>2169901</v>
      </c>
      <c r="C1106" s="138" t="s">
        <v>1377</v>
      </c>
      <c r="D1106" s="227">
        <f>_xlfn.XLOOKUP(B1106,表3!B:B,表3!D:D,0)</f>
        <v>0</v>
      </c>
      <c r="E1106" s="139">
        <v>0</v>
      </c>
      <c r="F1106" s="139">
        <v>0</v>
      </c>
      <c r="G1106" s="231"/>
      <c r="H1106" s="76">
        <f t="shared" si="37"/>
        <v>0</v>
      </c>
    </row>
    <row r="1107" spans="1:8">
      <c r="A1107" s="222">
        <f t="shared" si="36"/>
        <v>7</v>
      </c>
      <c r="B1107" s="223">
        <v>2169999</v>
      </c>
      <c r="C1107" s="138" t="s">
        <v>1378</v>
      </c>
      <c r="D1107" s="227">
        <f>_xlfn.XLOOKUP(B1107,表3!B:B,表3!D:D,0)</f>
        <v>0</v>
      </c>
      <c r="E1107" s="139">
        <v>0</v>
      </c>
      <c r="F1107" s="139">
        <v>485</v>
      </c>
      <c r="G1107" s="231"/>
      <c r="H1107" s="76">
        <f t="shared" si="37"/>
        <v>1</v>
      </c>
    </row>
    <row r="1108" spans="1:8">
      <c r="A1108" s="222">
        <f t="shared" si="36"/>
        <v>3</v>
      </c>
      <c r="B1108" s="223">
        <v>217</v>
      </c>
      <c r="C1108" s="140" t="s">
        <v>518</v>
      </c>
      <c r="D1108" s="227">
        <f>_xlfn.XLOOKUP(B1108,表3!B:B,表3!D:D,0)</f>
        <v>110</v>
      </c>
      <c r="E1108" s="139">
        <f>SUM(E1109,E1116,E1126,E1132,E1135)</f>
        <v>110</v>
      </c>
      <c r="F1108" s="139">
        <f>SUM(F1109,F1116,F1126,F1132,F1135)</f>
        <v>215</v>
      </c>
      <c r="G1108" s="231"/>
      <c r="H1108" s="76">
        <f t="shared" si="37"/>
        <v>1</v>
      </c>
    </row>
    <row r="1109" hidden="1" spans="1:8">
      <c r="A1109" s="222">
        <f t="shared" si="36"/>
        <v>5</v>
      </c>
      <c r="B1109" s="223">
        <v>21701</v>
      </c>
      <c r="C1109" s="140" t="s">
        <v>1379</v>
      </c>
      <c r="D1109" s="227">
        <f>_xlfn.XLOOKUP(B1109,表3!B:B,表3!D:D,0)</f>
        <v>0</v>
      </c>
      <c r="E1109" s="139">
        <f>SUM(E1110:E1115)</f>
        <v>0</v>
      </c>
      <c r="F1109" s="139">
        <f>SUM(F1110:F1115)</f>
        <v>0</v>
      </c>
      <c r="G1109" s="231"/>
      <c r="H1109" s="76">
        <f t="shared" si="37"/>
        <v>0</v>
      </c>
    </row>
    <row r="1110" hidden="1" spans="1:8">
      <c r="A1110" s="222">
        <f t="shared" si="36"/>
        <v>7</v>
      </c>
      <c r="B1110" s="223">
        <v>2170101</v>
      </c>
      <c r="C1110" s="138" t="s">
        <v>579</v>
      </c>
      <c r="D1110" s="227">
        <f>_xlfn.XLOOKUP(B1110,表3!B:B,表3!D:D,0)</f>
        <v>0</v>
      </c>
      <c r="E1110" s="139">
        <v>0</v>
      </c>
      <c r="F1110" s="139">
        <v>0</v>
      </c>
      <c r="G1110" s="231"/>
      <c r="H1110" s="76">
        <f t="shared" si="37"/>
        <v>0</v>
      </c>
    </row>
    <row r="1111" hidden="1" spans="1:8">
      <c r="A1111" s="222">
        <f t="shared" si="36"/>
        <v>7</v>
      </c>
      <c r="B1111" s="223">
        <v>2170102</v>
      </c>
      <c r="C1111" s="138" t="s">
        <v>339</v>
      </c>
      <c r="D1111" s="227">
        <f>_xlfn.XLOOKUP(B1111,表3!B:B,表3!D:D,0)</f>
        <v>0</v>
      </c>
      <c r="E1111" s="139">
        <v>0</v>
      </c>
      <c r="F1111" s="139">
        <v>0</v>
      </c>
      <c r="G1111" s="231"/>
      <c r="H1111" s="76">
        <f t="shared" si="37"/>
        <v>0</v>
      </c>
    </row>
    <row r="1112" hidden="1" spans="1:8">
      <c r="A1112" s="222">
        <f t="shared" si="36"/>
        <v>7</v>
      </c>
      <c r="B1112" s="223">
        <v>2170103</v>
      </c>
      <c r="C1112" s="138" t="s">
        <v>580</v>
      </c>
      <c r="D1112" s="227">
        <f>_xlfn.XLOOKUP(B1112,表3!B:B,表3!D:D,0)</f>
        <v>0</v>
      </c>
      <c r="E1112" s="139">
        <v>0</v>
      </c>
      <c r="F1112" s="139">
        <v>0</v>
      </c>
      <c r="G1112" s="231"/>
      <c r="H1112" s="76">
        <f t="shared" si="37"/>
        <v>0</v>
      </c>
    </row>
    <row r="1113" hidden="1" spans="1:8">
      <c r="A1113" s="222">
        <f t="shared" si="36"/>
        <v>7</v>
      </c>
      <c r="B1113" s="223">
        <v>2170104</v>
      </c>
      <c r="C1113" s="138" t="s">
        <v>1380</v>
      </c>
      <c r="D1113" s="227">
        <f>_xlfn.XLOOKUP(B1113,表3!B:B,表3!D:D,0)</f>
        <v>0</v>
      </c>
      <c r="E1113" s="139">
        <v>0</v>
      </c>
      <c r="F1113" s="139">
        <v>0</v>
      </c>
      <c r="G1113" s="231"/>
      <c r="H1113" s="76">
        <f t="shared" si="37"/>
        <v>0</v>
      </c>
    </row>
    <row r="1114" hidden="1" spans="1:8">
      <c r="A1114" s="222">
        <f t="shared" si="36"/>
        <v>7</v>
      </c>
      <c r="B1114" s="223">
        <v>2170150</v>
      </c>
      <c r="C1114" s="138" t="s">
        <v>587</v>
      </c>
      <c r="D1114" s="227">
        <f>_xlfn.XLOOKUP(B1114,表3!B:B,表3!D:D,0)</f>
        <v>0</v>
      </c>
      <c r="E1114" s="139">
        <v>0</v>
      </c>
      <c r="F1114" s="139">
        <v>0</v>
      </c>
      <c r="G1114" s="231"/>
      <c r="H1114" s="76">
        <f t="shared" si="37"/>
        <v>0</v>
      </c>
    </row>
    <row r="1115" hidden="1" spans="1:8">
      <c r="A1115" s="222">
        <f t="shared" si="36"/>
        <v>7</v>
      </c>
      <c r="B1115" s="223">
        <v>2170199</v>
      </c>
      <c r="C1115" s="138" t="s">
        <v>1381</v>
      </c>
      <c r="D1115" s="227">
        <f>_xlfn.XLOOKUP(B1115,表3!B:B,表3!D:D,0)</f>
        <v>0</v>
      </c>
      <c r="E1115" s="139">
        <v>0</v>
      </c>
      <c r="F1115" s="139">
        <v>0</v>
      </c>
      <c r="G1115" s="231"/>
      <c r="H1115" s="76">
        <f t="shared" si="37"/>
        <v>0</v>
      </c>
    </row>
    <row r="1116" hidden="1" spans="1:8">
      <c r="A1116" s="222">
        <f t="shared" si="36"/>
        <v>5</v>
      </c>
      <c r="B1116" s="223">
        <v>21702</v>
      </c>
      <c r="C1116" s="140" t="s">
        <v>1382</v>
      </c>
      <c r="D1116" s="227">
        <f>_xlfn.XLOOKUP(B1116,表3!B:B,表3!D:D,0)</f>
        <v>0</v>
      </c>
      <c r="E1116" s="139">
        <f>SUM(E1117:E1125)</f>
        <v>0</v>
      </c>
      <c r="F1116" s="139">
        <f>SUM(F1117:F1125)</f>
        <v>0</v>
      </c>
      <c r="G1116" s="231"/>
      <c r="H1116" s="76">
        <f t="shared" si="37"/>
        <v>0</v>
      </c>
    </row>
    <row r="1117" hidden="1" spans="1:8">
      <c r="A1117" s="222">
        <f t="shared" si="36"/>
        <v>7</v>
      </c>
      <c r="B1117" s="223">
        <v>2170201</v>
      </c>
      <c r="C1117" s="138" t="s">
        <v>1383</v>
      </c>
      <c r="D1117" s="227">
        <f>_xlfn.XLOOKUP(B1117,表3!B:B,表3!D:D,0)</f>
        <v>0</v>
      </c>
      <c r="E1117" s="139">
        <v>0</v>
      </c>
      <c r="F1117" s="139">
        <v>0</v>
      </c>
      <c r="G1117" s="231"/>
      <c r="H1117" s="76">
        <f t="shared" si="37"/>
        <v>0</v>
      </c>
    </row>
    <row r="1118" hidden="1" spans="1:8">
      <c r="A1118" s="222">
        <f t="shared" si="36"/>
        <v>7</v>
      </c>
      <c r="B1118" s="223">
        <v>2170202</v>
      </c>
      <c r="C1118" s="138" t="s">
        <v>1384</v>
      </c>
      <c r="D1118" s="227">
        <f>_xlfn.XLOOKUP(B1118,表3!B:B,表3!D:D,0)</f>
        <v>0</v>
      </c>
      <c r="E1118" s="139">
        <v>0</v>
      </c>
      <c r="F1118" s="139">
        <v>0</v>
      </c>
      <c r="G1118" s="231"/>
      <c r="H1118" s="76">
        <f t="shared" si="37"/>
        <v>0</v>
      </c>
    </row>
    <row r="1119" hidden="1" spans="1:8">
      <c r="A1119" s="222">
        <f t="shared" si="36"/>
        <v>7</v>
      </c>
      <c r="B1119" s="223">
        <v>2170203</v>
      </c>
      <c r="C1119" s="138" t="s">
        <v>1385</v>
      </c>
      <c r="D1119" s="227">
        <f>_xlfn.XLOOKUP(B1119,表3!B:B,表3!D:D,0)</f>
        <v>0</v>
      </c>
      <c r="E1119" s="139">
        <v>0</v>
      </c>
      <c r="F1119" s="139">
        <v>0</v>
      </c>
      <c r="G1119" s="231"/>
      <c r="H1119" s="76">
        <f t="shared" si="37"/>
        <v>0</v>
      </c>
    </row>
    <row r="1120" hidden="1" spans="1:8">
      <c r="A1120" s="222">
        <f t="shared" si="36"/>
        <v>7</v>
      </c>
      <c r="B1120" s="223">
        <v>2170204</v>
      </c>
      <c r="C1120" s="138" t="s">
        <v>1386</v>
      </c>
      <c r="D1120" s="227">
        <f>_xlfn.XLOOKUP(B1120,表3!B:B,表3!D:D,0)</f>
        <v>0</v>
      </c>
      <c r="E1120" s="139">
        <v>0</v>
      </c>
      <c r="F1120" s="139">
        <v>0</v>
      </c>
      <c r="G1120" s="231"/>
      <c r="H1120" s="76">
        <f t="shared" si="37"/>
        <v>0</v>
      </c>
    </row>
    <row r="1121" hidden="1" spans="1:8">
      <c r="A1121" s="222">
        <f t="shared" si="36"/>
        <v>7</v>
      </c>
      <c r="B1121" s="223">
        <v>2170205</v>
      </c>
      <c r="C1121" s="138" t="s">
        <v>1387</v>
      </c>
      <c r="D1121" s="227">
        <f>_xlfn.XLOOKUP(B1121,表3!B:B,表3!D:D,0)</f>
        <v>0</v>
      </c>
      <c r="E1121" s="139">
        <v>0</v>
      </c>
      <c r="F1121" s="139">
        <v>0</v>
      </c>
      <c r="G1121" s="231"/>
      <c r="H1121" s="76">
        <f t="shared" si="37"/>
        <v>0</v>
      </c>
    </row>
    <row r="1122" hidden="1" spans="1:8">
      <c r="A1122" s="222">
        <f t="shared" si="36"/>
        <v>7</v>
      </c>
      <c r="B1122" s="223">
        <v>2170206</v>
      </c>
      <c r="C1122" s="138" t="s">
        <v>1388</v>
      </c>
      <c r="D1122" s="227">
        <f>_xlfn.XLOOKUP(B1122,表3!B:B,表3!D:D,0)</f>
        <v>0</v>
      </c>
      <c r="E1122" s="139">
        <v>0</v>
      </c>
      <c r="F1122" s="139">
        <v>0</v>
      </c>
      <c r="G1122" s="231"/>
      <c r="H1122" s="76">
        <f t="shared" si="37"/>
        <v>0</v>
      </c>
    </row>
    <row r="1123" hidden="1" spans="1:8">
      <c r="A1123" s="222">
        <f t="shared" si="36"/>
        <v>7</v>
      </c>
      <c r="B1123" s="223">
        <v>2170207</v>
      </c>
      <c r="C1123" s="138" t="s">
        <v>1389</v>
      </c>
      <c r="D1123" s="227">
        <f>_xlfn.XLOOKUP(B1123,表3!B:B,表3!D:D,0)</f>
        <v>0</v>
      </c>
      <c r="E1123" s="139">
        <v>0</v>
      </c>
      <c r="F1123" s="139">
        <v>0</v>
      </c>
      <c r="G1123" s="231"/>
      <c r="H1123" s="76">
        <f t="shared" si="37"/>
        <v>0</v>
      </c>
    </row>
    <row r="1124" hidden="1" spans="1:8">
      <c r="A1124" s="222">
        <f t="shared" si="36"/>
        <v>7</v>
      </c>
      <c r="B1124" s="223">
        <v>2170208</v>
      </c>
      <c r="C1124" s="138" t="s">
        <v>1390</v>
      </c>
      <c r="D1124" s="227">
        <f>_xlfn.XLOOKUP(B1124,表3!B:B,表3!D:D,0)</f>
        <v>0</v>
      </c>
      <c r="E1124" s="139">
        <v>0</v>
      </c>
      <c r="F1124" s="139">
        <v>0</v>
      </c>
      <c r="G1124" s="231"/>
      <c r="H1124" s="76">
        <f t="shared" si="37"/>
        <v>0</v>
      </c>
    </row>
    <row r="1125" hidden="1" spans="1:8">
      <c r="A1125" s="222">
        <f t="shared" si="36"/>
        <v>7</v>
      </c>
      <c r="B1125" s="223">
        <v>2170299</v>
      </c>
      <c r="C1125" s="138" t="s">
        <v>1391</v>
      </c>
      <c r="D1125" s="227">
        <f>_xlfn.XLOOKUP(B1125,表3!B:B,表3!D:D,0)</f>
        <v>0</v>
      </c>
      <c r="E1125" s="139">
        <v>0</v>
      </c>
      <c r="F1125" s="139">
        <v>0</v>
      </c>
      <c r="G1125" s="231"/>
      <c r="H1125" s="76">
        <f t="shared" si="37"/>
        <v>0</v>
      </c>
    </row>
    <row r="1126" spans="1:8">
      <c r="A1126" s="222">
        <f t="shared" si="36"/>
        <v>5</v>
      </c>
      <c r="B1126" s="223">
        <v>21703</v>
      </c>
      <c r="C1126" s="140" t="s">
        <v>1392</v>
      </c>
      <c r="D1126" s="227">
        <f>_xlfn.XLOOKUP(B1126,表3!B:B,表3!D:D,0)</f>
        <v>50</v>
      </c>
      <c r="E1126" s="139">
        <f>SUM(E1127:E1131)</f>
        <v>50</v>
      </c>
      <c r="F1126" s="139">
        <f>SUM(F1127:F1131)</f>
        <v>15</v>
      </c>
      <c r="G1126" s="231"/>
      <c r="H1126" s="76">
        <f t="shared" si="37"/>
        <v>1</v>
      </c>
    </row>
    <row r="1127" hidden="1" spans="1:8">
      <c r="A1127" s="222">
        <f t="shared" si="36"/>
        <v>7</v>
      </c>
      <c r="B1127" s="223">
        <v>2170301</v>
      </c>
      <c r="C1127" s="138" t="s">
        <v>1393</v>
      </c>
      <c r="D1127" s="227">
        <f>_xlfn.XLOOKUP(B1127,表3!B:B,表3!D:D,0)</f>
        <v>0</v>
      </c>
      <c r="E1127" s="139">
        <v>0</v>
      </c>
      <c r="F1127" s="139">
        <v>0</v>
      </c>
      <c r="G1127" s="231"/>
      <c r="H1127" s="76">
        <f t="shared" si="37"/>
        <v>0</v>
      </c>
    </row>
    <row r="1128" hidden="1" spans="1:8">
      <c r="A1128" s="222">
        <f t="shared" si="36"/>
        <v>7</v>
      </c>
      <c r="B1128" s="223">
        <v>2170302</v>
      </c>
      <c r="C1128" s="138" t="s">
        <v>1394</v>
      </c>
      <c r="D1128" s="227">
        <f>_xlfn.XLOOKUP(B1128,表3!B:B,表3!D:D,0)</f>
        <v>0</v>
      </c>
      <c r="E1128" s="139">
        <v>0</v>
      </c>
      <c r="F1128" s="139">
        <v>0</v>
      </c>
      <c r="G1128" s="231"/>
      <c r="H1128" s="76">
        <f t="shared" si="37"/>
        <v>0</v>
      </c>
    </row>
    <row r="1129" hidden="1" spans="1:8">
      <c r="A1129" s="222">
        <f t="shared" si="36"/>
        <v>7</v>
      </c>
      <c r="B1129" s="223">
        <v>2170303</v>
      </c>
      <c r="C1129" s="138" t="s">
        <v>1395</v>
      </c>
      <c r="D1129" s="227">
        <f>_xlfn.XLOOKUP(B1129,表3!B:B,表3!D:D,0)</f>
        <v>0</v>
      </c>
      <c r="E1129" s="139">
        <v>0</v>
      </c>
      <c r="F1129" s="139">
        <v>0</v>
      </c>
      <c r="G1129" s="231"/>
      <c r="H1129" s="76">
        <f t="shared" si="37"/>
        <v>0</v>
      </c>
    </row>
    <row r="1130" hidden="1" spans="1:8">
      <c r="A1130" s="222">
        <f t="shared" si="36"/>
        <v>7</v>
      </c>
      <c r="B1130" s="223">
        <v>2170304</v>
      </c>
      <c r="C1130" s="138" t="s">
        <v>1396</v>
      </c>
      <c r="D1130" s="227">
        <f>_xlfn.XLOOKUP(B1130,表3!B:B,表3!D:D,0)</f>
        <v>0</v>
      </c>
      <c r="E1130" s="139">
        <v>0</v>
      </c>
      <c r="F1130" s="139">
        <v>0</v>
      </c>
      <c r="G1130" s="231"/>
      <c r="H1130" s="76">
        <f t="shared" si="37"/>
        <v>0</v>
      </c>
    </row>
    <row r="1131" spans="1:8">
      <c r="A1131" s="222">
        <f t="shared" si="36"/>
        <v>7</v>
      </c>
      <c r="B1131" s="223">
        <v>2170399</v>
      </c>
      <c r="C1131" s="138" t="s">
        <v>1397</v>
      </c>
      <c r="D1131" s="227">
        <f>_xlfn.XLOOKUP(B1131,表3!B:B,表3!D:D,0)</f>
        <v>50</v>
      </c>
      <c r="E1131" s="139">
        <v>50</v>
      </c>
      <c r="F1131" s="139">
        <v>15</v>
      </c>
      <c r="G1131" s="231"/>
      <c r="H1131" s="76">
        <f t="shared" si="37"/>
        <v>1</v>
      </c>
    </row>
    <row r="1132" hidden="1" spans="1:8">
      <c r="A1132" s="222">
        <f t="shared" si="36"/>
        <v>5</v>
      </c>
      <c r="B1132" s="223">
        <v>21704</v>
      </c>
      <c r="C1132" s="140" t="s">
        <v>1398</v>
      </c>
      <c r="D1132" s="227">
        <f>_xlfn.XLOOKUP(B1132,表3!B:B,表3!D:D,0)</f>
        <v>0</v>
      </c>
      <c r="E1132" s="139">
        <f>SUM(E1133:E1134)</f>
        <v>0</v>
      </c>
      <c r="F1132" s="139">
        <f>SUM(F1133:F1134)</f>
        <v>0</v>
      </c>
      <c r="G1132" s="231"/>
      <c r="H1132" s="76">
        <f t="shared" si="37"/>
        <v>0</v>
      </c>
    </row>
    <row r="1133" hidden="1" spans="1:8">
      <c r="A1133" s="222">
        <f t="shared" si="36"/>
        <v>7</v>
      </c>
      <c r="B1133" s="223">
        <v>2170401</v>
      </c>
      <c r="C1133" s="138" t="s">
        <v>1399</v>
      </c>
      <c r="D1133" s="227">
        <f>_xlfn.XLOOKUP(B1133,表3!B:B,表3!D:D,0)</f>
        <v>0</v>
      </c>
      <c r="E1133" s="139">
        <v>0</v>
      </c>
      <c r="F1133" s="139">
        <v>0</v>
      </c>
      <c r="G1133" s="231"/>
      <c r="H1133" s="76">
        <f t="shared" si="37"/>
        <v>0</v>
      </c>
    </row>
    <row r="1134" hidden="1" spans="1:8">
      <c r="A1134" s="222">
        <f t="shared" si="36"/>
        <v>7</v>
      </c>
      <c r="B1134" s="223">
        <v>2170499</v>
      </c>
      <c r="C1134" s="138" t="s">
        <v>1400</v>
      </c>
      <c r="D1134" s="227">
        <f>_xlfn.XLOOKUP(B1134,表3!B:B,表3!D:D,0)</f>
        <v>0</v>
      </c>
      <c r="E1134" s="139">
        <v>0</v>
      </c>
      <c r="F1134" s="139">
        <v>0</v>
      </c>
      <c r="G1134" s="231"/>
      <c r="H1134" s="76">
        <f t="shared" si="37"/>
        <v>0</v>
      </c>
    </row>
    <row r="1135" spans="1:8">
      <c r="A1135" s="222">
        <f t="shared" si="36"/>
        <v>5</v>
      </c>
      <c r="B1135" s="223">
        <v>21799</v>
      </c>
      <c r="C1135" s="140" t="s">
        <v>1401</v>
      </c>
      <c r="D1135" s="227">
        <f>_xlfn.XLOOKUP(B1135,表3!B:B,表3!D:D,0)</f>
        <v>60</v>
      </c>
      <c r="E1135" s="139">
        <f>SUM(E1136:E1137)</f>
        <v>60</v>
      </c>
      <c r="F1135" s="139">
        <f>SUM(F1136:F1137)</f>
        <v>200</v>
      </c>
      <c r="G1135" s="231"/>
      <c r="H1135" s="76">
        <f t="shared" si="37"/>
        <v>1</v>
      </c>
    </row>
    <row r="1136" hidden="1" spans="1:8">
      <c r="A1136" s="222">
        <f t="shared" si="36"/>
        <v>7</v>
      </c>
      <c r="B1136" s="223">
        <v>2179902</v>
      </c>
      <c r="C1136" s="138" t="s">
        <v>1402</v>
      </c>
      <c r="D1136" s="227">
        <f>_xlfn.XLOOKUP(B1136,表3!B:B,表3!D:D,0)</f>
        <v>0</v>
      </c>
      <c r="E1136" s="139">
        <v>0</v>
      </c>
      <c r="F1136" s="139">
        <v>0</v>
      </c>
      <c r="G1136" s="231"/>
      <c r="H1136" s="76">
        <f t="shared" si="37"/>
        <v>0</v>
      </c>
    </row>
    <row r="1137" spans="1:8">
      <c r="A1137" s="222">
        <f t="shared" si="36"/>
        <v>7</v>
      </c>
      <c r="B1137" s="223">
        <v>2179999</v>
      </c>
      <c r="C1137" s="138" t="s">
        <v>1403</v>
      </c>
      <c r="D1137" s="227">
        <f>_xlfn.XLOOKUP(B1137,表3!B:B,表3!D:D,0)</f>
        <v>60</v>
      </c>
      <c r="E1137" s="139">
        <v>60</v>
      </c>
      <c r="F1137" s="139">
        <v>200</v>
      </c>
      <c r="G1137" s="231"/>
      <c r="H1137" s="76">
        <f t="shared" si="37"/>
        <v>1</v>
      </c>
    </row>
    <row r="1138" hidden="1" spans="1:8">
      <c r="A1138" s="222">
        <f t="shared" si="36"/>
        <v>3</v>
      </c>
      <c r="B1138" s="223">
        <v>219</v>
      </c>
      <c r="C1138" s="140" t="s">
        <v>1404</v>
      </c>
      <c r="D1138" s="227">
        <f>_xlfn.XLOOKUP(B1138,表3!B:B,表3!D:D,0)</f>
        <v>0</v>
      </c>
      <c r="E1138" s="139">
        <f>SUM(E1139:E1147)</f>
        <v>0</v>
      </c>
      <c r="F1138" s="139">
        <f>SUM(F1139:F1147)</f>
        <v>0</v>
      </c>
      <c r="G1138" s="231"/>
      <c r="H1138" s="76">
        <f t="shared" si="37"/>
        <v>0</v>
      </c>
    </row>
    <row r="1139" hidden="1" spans="1:8">
      <c r="A1139" s="222">
        <f t="shared" si="36"/>
        <v>5</v>
      </c>
      <c r="B1139" s="223">
        <v>21901</v>
      </c>
      <c r="C1139" s="140" t="s">
        <v>1405</v>
      </c>
      <c r="D1139" s="227">
        <f>_xlfn.XLOOKUP(B1139,表3!B:B,表3!D:D,0)</f>
        <v>0</v>
      </c>
      <c r="E1139" s="139">
        <v>0</v>
      </c>
      <c r="F1139" s="139">
        <v>0</v>
      </c>
      <c r="G1139" s="231"/>
      <c r="H1139" s="76">
        <f t="shared" si="37"/>
        <v>0</v>
      </c>
    </row>
    <row r="1140" hidden="1" spans="1:8">
      <c r="A1140" s="222">
        <f t="shared" si="36"/>
        <v>5</v>
      </c>
      <c r="B1140" s="223">
        <v>21902</v>
      </c>
      <c r="C1140" s="140" t="s">
        <v>1406</v>
      </c>
      <c r="D1140" s="227">
        <f>_xlfn.XLOOKUP(B1140,表3!B:B,表3!D:D,0)</f>
        <v>0</v>
      </c>
      <c r="E1140" s="139">
        <v>0</v>
      </c>
      <c r="F1140" s="139">
        <v>0</v>
      </c>
      <c r="G1140" s="231"/>
      <c r="H1140" s="76">
        <f t="shared" si="37"/>
        <v>0</v>
      </c>
    </row>
    <row r="1141" hidden="1" spans="1:8">
      <c r="A1141" s="222">
        <f t="shared" si="36"/>
        <v>5</v>
      </c>
      <c r="B1141" s="223">
        <v>21903</v>
      </c>
      <c r="C1141" s="140" t="s">
        <v>1407</v>
      </c>
      <c r="D1141" s="227">
        <f>_xlfn.XLOOKUP(B1141,表3!B:B,表3!D:D,0)</f>
        <v>0</v>
      </c>
      <c r="E1141" s="139">
        <v>0</v>
      </c>
      <c r="F1141" s="139">
        <v>0</v>
      </c>
      <c r="G1141" s="231"/>
      <c r="H1141" s="76">
        <f t="shared" si="37"/>
        <v>0</v>
      </c>
    </row>
    <row r="1142" hidden="1" spans="1:8">
      <c r="A1142" s="222">
        <f t="shared" si="36"/>
        <v>5</v>
      </c>
      <c r="B1142" s="223">
        <v>21904</v>
      </c>
      <c r="C1142" s="140" t="s">
        <v>1408</v>
      </c>
      <c r="D1142" s="227">
        <f>_xlfn.XLOOKUP(B1142,表3!B:B,表3!D:D,0)</f>
        <v>0</v>
      </c>
      <c r="E1142" s="139">
        <v>0</v>
      </c>
      <c r="F1142" s="139">
        <v>0</v>
      </c>
      <c r="G1142" s="231"/>
      <c r="H1142" s="76">
        <f t="shared" si="37"/>
        <v>0</v>
      </c>
    </row>
    <row r="1143" hidden="1" spans="1:8">
      <c r="A1143" s="222">
        <f t="shared" si="36"/>
        <v>5</v>
      </c>
      <c r="B1143" s="223">
        <v>21905</v>
      </c>
      <c r="C1143" s="140" t="s">
        <v>1409</v>
      </c>
      <c r="D1143" s="227">
        <f>_xlfn.XLOOKUP(B1143,表3!B:B,表3!D:D,0)</f>
        <v>0</v>
      </c>
      <c r="E1143" s="139">
        <v>0</v>
      </c>
      <c r="F1143" s="139">
        <v>0</v>
      </c>
      <c r="G1143" s="231"/>
      <c r="H1143" s="76">
        <f t="shared" si="37"/>
        <v>0</v>
      </c>
    </row>
    <row r="1144" hidden="1" spans="1:8">
      <c r="A1144" s="222">
        <f t="shared" si="36"/>
        <v>5</v>
      </c>
      <c r="B1144" s="223">
        <v>21906</v>
      </c>
      <c r="C1144" s="140" t="s">
        <v>1196</v>
      </c>
      <c r="D1144" s="227">
        <f>_xlfn.XLOOKUP(B1144,表3!B:B,表3!D:D,0)</f>
        <v>0</v>
      </c>
      <c r="E1144" s="139">
        <v>0</v>
      </c>
      <c r="F1144" s="139">
        <v>0</v>
      </c>
      <c r="G1144" s="231"/>
      <c r="H1144" s="76">
        <f t="shared" si="37"/>
        <v>0</v>
      </c>
    </row>
    <row r="1145" hidden="1" spans="1:8">
      <c r="A1145" s="222">
        <f t="shared" si="36"/>
        <v>5</v>
      </c>
      <c r="B1145" s="223">
        <v>21907</v>
      </c>
      <c r="C1145" s="140" t="s">
        <v>1410</v>
      </c>
      <c r="D1145" s="227">
        <f>_xlfn.XLOOKUP(B1145,表3!B:B,表3!D:D,0)</f>
        <v>0</v>
      </c>
      <c r="E1145" s="139">
        <v>0</v>
      </c>
      <c r="F1145" s="139">
        <v>0</v>
      </c>
      <c r="G1145" s="231"/>
      <c r="H1145" s="76">
        <f t="shared" si="37"/>
        <v>0</v>
      </c>
    </row>
    <row r="1146" hidden="1" spans="1:8">
      <c r="A1146" s="222">
        <f t="shared" si="36"/>
        <v>5</v>
      </c>
      <c r="B1146" s="223">
        <v>21908</v>
      </c>
      <c r="C1146" s="140" t="s">
        <v>1411</v>
      </c>
      <c r="D1146" s="227">
        <f>_xlfn.XLOOKUP(B1146,表3!B:B,表3!D:D,0)</f>
        <v>0</v>
      </c>
      <c r="E1146" s="139">
        <v>0</v>
      </c>
      <c r="F1146" s="139">
        <v>0</v>
      </c>
      <c r="G1146" s="231"/>
      <c r="H1146" s="76">
        <f t="shared" si="37"/>
        <v>0</v>
      </c>
    </row>
    <row r="1147" hidden="1" spans="1:8">
      <c r="A1147" s="222">
        <f t="shared" si="36"/>
        <v>5</v>
      </c>
      <c r="B1147" s="223">
        <v>21999</v>
      </c>
      <c r="C1147" s="140" t="s">
        <v>1412</v>
      </c>
      <c r="D1147" s="227">
        <f>_xlfn.XLOOKUP(B1147,表3!B:B,表3!D:D,0)</f>
        <v>0</v>
      </c>
      <c r="E1147" s="139">
        <v>0</v>
      </c>
      <c r="F1147" s="139">
        <v>0</v>
      </c>
      <c r="G1147" s="231"/>
      <c r="H1147" s="76">
        <f t="shared" si="37"/>
        <v>0</v>
      </c>
    </row>
    <row r="1148" spans="1:8">
      <c r="A1148" s="222">
        <f t="shared" si="36"/>
        <v>3</v>
      </c>
      <c r="B1148" s="223">
        <v>220</v>
      </c>
      <c r="C1148" s="140" t="s">
        <v>525</v>
      </c>
      <c r="D1148" s="227">
        <f>_xlfn.XLOOKUP(B1148,表3!B:B,表3!D:D,0)</f>
        <v>7039.38</v>
      </c>
      <c r="E1148" s="139">
        <f>SUM(E1149,E1176,E1191)</f>
        <v>7039.38</v>
      </c>
      <c r="F1148" s="139">
        <f>SUM(F1149,F1176,F1191)</f>
        <v>6613</v>
      </c>
      <c r="G1148" s="231"/>
      <c r="H1148" s="76">
        <f t="shared" si="37"/>
        <v>1</v>
      </c>
    </row>
    <row r="1149" spans="1:8">
      <c r="A1149" s="222">
        <f t="shared" si="36"/>
        <v>5</v>
      </c>
      <c r="B1149" s="223">
        <v>22001</v>
      </c>
      <c r="C1149" s="140" t="s">
        <v>1413</v>
      </c>
      <c r="D1149" s="227">
        <f>_xlfn.XLOOKUP(B1149,表3!B:B,表3!D:D,0)</f>
        <v>6861.78</v>
      </c>
      <c r="E1149" s="139">
        <f>SUM(E1150:E1175)</f>
        <v>6861.78</v>
      </c>
      <c r="F1149" s="139">
        <f>SUM(F1150:F1175)</f>
        <v>6465</v>
      </c>
      <c r="G1149" s="231"/>
      <c r="H1149" s="76">
        <f t="shared" si="37"/>
        <v>1</v>
      </c>
    </row>
    <row r="1150" spans="1:8">
      <c r="A1150" s="222">
        <f t="shared" si="36"/>
        <v>7</v>
      </c>
      <c r="B1150" s="223">
        <v>2200101</v>
      </c>
      <c r="C1150" s="138" t="s">
        <v>579</v>
      </c>
      <c r="D1150" s="227">
        <f>_xlfn.XLOOKUP(B1150,表3!B:B,表3!D:D,0)</f>
        <v>6621.78</v>
      </c>
      <c r="E1150" s="139">
        <v>6621.78</v>
      </c>
      <c r="F1150" s="139">
        <v>5435</v>
      </c>
      <c r="G1150" s="231"/>
      <c r="H1150" s="76">
        <f t="shared" si="37"/>
        <v>1</v>
      </c>
    </row>
    <row r="1151" spans="1:8">
      <c r="A1151" s="222">
        <f t="shared" si="36"/>
        <v>7</v>
      </c>
      <c r="B1151" s="223">
        <v>2200102</v>
      </c>
      <c r="C1151" s="138" t="s">
        <v>339</v>
      </c>
      <c r="D1151" s="227">
        <f>_xlfn.XLOOKUP(B1151,表3!B:B,表3!D:D,0)</f>
        <v>240</v>
      </c>
      <c r="E1151" s="139">
        <v>240</v>
      </c>
      <c r="F1151" s="139">
        <v>268</v>
      </c>
      <c r="G1151" s="231"/>
      <c r="H1151" s="76">
        <f t="shared" si="37"/>
        <v>1</v>
      </c>
    </row>
    <row r="1152" hidden="1" spans="1:8">
      <c r="A1152" s="222">
        <f t="shared" si="36"/>
        <v>7</v>
      </c>
      <c r="B1152" s="223">
        <v>2200103</v>
      </c>
      <c r="C1152" s="138" t="s">
        <v>580</v>
      </c>
      <c r="D1152" s="227">
        <f>_xlfn.XLOOKUP(B1152,表3!B:B,表3!D:D,0)</f>
        <v>0</v>
      </c>
      <c r="E1152" s="139">
        <v>0</v>
      </c>
      <c r="F1152" s="139">
        <v>0</v>
      </c>
      <c r="G1152" s="231"/>
      <c r="H1152" s="76">
        <f t="shared" si="37"/>
        <v>0</v>
      </c>
    </row>
    <row r="1153" hidden="1" spans="1:8">
      <c r="A1153" s="222">
        <f t="shared" si="36"/>
        <v>7</v>
      </c>
      <c r="B1153" s="223">
        <v>2200104</v>
      </c>
      <c r="C1153" s="138" t="s">
        <v>1414</v>
      </c>
      <c r="D1153" s="227">
        <f>_xlfn.XLOOKUP(B1153,表3!B:B,表3!D:D,0)</f>
        <v>0</v>
      </c>
      <c r="E1153" s="139">
        <v>0</v>
      </c>
      <c r="F1153" s="139">
        <v>0</v>
      </c>
      <c r="G1153" s="231"/>
      <c r="H1153" s="76">
        <f t="shared" si="37"/>
        <v>0</v>
      </c>
    </row>
    <row r="1154" spans="1:8">
      <c r="A1154" s="222">
        <f t="shared" si="36"/>
        <v>7</v>
      </c>
      <c r="B1154" s="223">
        <v>2200106</v>
      </c>
      <c r="C1154" s="138" t="s">
        <v>1415</v>
      </c>
      <c r="D1154" s="227">
        <f>_xlfn.XLOOKUP(B1154,表3!B:B,表3!D:D,0)</f>
        <v>0</v>
      </c>
      <c r="E1154" s="139">
        <v>0</v>
      </c>
      <c r="F1154" s="139">
        <v>760</v>
      </c>
      <c r="G1154" s="231"/>
      <c r="H1154" s="76">
        <f t="shared" si="37"/>
        <v>1</v>
      </c>
    </row>
    <row r="1155" hidden="1" spans="1:8">
      <c r="A1155" s="222">
        <f t="shared" si="36"/>
        <v>7</v>
      </c>
      <c r="B1155" s="223">
        <v>2200107</v>
      </c>
      <c r="C1155" s="138" t="s">
        <v>1416</v>
      </c>
      <c r="D1155" s="227">
        <f>_xlfn.XLOOKUP(B1155,表3!B:B,表3!D:D,0)</f>
        <v>0</v>
      </c>
      <c r="E1155" s="139">
        <v>0</v>
      </c>
      <c r="F1155" s="139">
        <v>0</v>
      </c>
      <c r="G1155" s="231"/>
      <c r="H1155" s="76">
        <f t="shared" si="37"/>
        <v>0</v>
      </c>
    </row>
    <row r="1156" hidden="1" spans="1:8">
      <c r="A1156" s="222">
        <f t="shared" ref="A1156:A1219" si="38">LEN(B1156)</f>
        <v>7</v>
      </c>
      <c r="B1156" s="223">
        <v>2200108</v>
      </c>
      <c r="C1156" s="138" t="s">
        <v>1417</v>
      </c>
      <c r="D1156" s="227">
        <f>_xlfn.XLOOKUP(B1156,表3!B:B,表3!D:D,0)</f>
        <v>0</v>
      </c>
      <c r="E1156" s="139">
        <v>0</v>
      </c>
      <c r="F1156" s="139">
        <v>0</v>
      </c>
      <c r="G1156" s="231"/>
      <c r="H1156" s="76">
        <f t="shared" si="37"/>
        <v>0</v>
      </c>
    </row>
    <row r="1157" hidden="1" spans="1:8">
      <c r="A1157" s="222">
        <f t="shared" si="38"/>
        <v>7</v>
      </c>
      <c r="B1157" s="223">
        <v>2200109</v>
      </c>
      <c r="C1157" s="138" t="s">
        <v>1418</v>
      </c>
      <c r="D1157" s="227">
        <f>_xlfn.XLOOKUP(B1157,表3!B:B,表3!D:D,0)</f>
        <v>0</v>
      </c>
      <c r="E1157" s="139">
        <v>0</v>
      </c>
      <c r="F1157" s="139">
        <v>0</v>
      </c>
      <c r="G1157" s="231"/>
      <c r="H1157" s="76">
        <f t="shared" ref="H1157:H1220" si="39">IF(AND(D1157=0,E1157=0,F1157=0),0,1)</f>
        <v>0</v>
      </c>
    </row>
    <row r="1158" hidden="1" spans="1:8">
      <c r="A1158" s="222">
        <f t="shared" si="38"/>
        <v>7</v>
      </c>
      <c r="B1158" s="223">
        <v>2200112</v>
      </c>
      <c r="C1158" s="138" t="s">
        <v>1419</v>
      </c>
      <c r="D1158" s="227">
        <f>_xlfn.XLOOKUP(B1158,表3!B:B,表3!D:D,0)</f>
        <v>0</v>
      </c>
      <c r="E1158" s="139">
        <v>0</v>
      </c>
      <c r="F1158" s="139">
        <v>0</v>
      </c>
      <c r="G1158" s="231"/>
      <c r="H1158" s="76">
        <f t="shared" si="39"/>
        <v>0</v>
      </c>
    </row>
    <row r="1159" hidden="1" spans="1:8">
      <c r="A1159" s="222">
        <f t="shared" si="38"/>
        <v>7</v>
      </c>
      <c r="B1159" s="223">
        <v>2200113</v>
      </c>
      <c r="C1159" s="138" t="s">
        <v>1420</v>
      </c>
      <c r="D1159" s="227">
        <f>_xlfn.XLOOKUP(B1159,表3!B:B,表3!D:D,0)</f>
        <v>0</v>
      </c>
      <c r="E1159" s="139">
        <v>0</v>
      </c>
      <c r="F1159" s="139">
        <v>0</v>
      </c>
      <c r="G1159" s="231"/>
      <c r="H1159" s="76">
        <f t="shared" si="39"/>
        <v>0</v>
      </c>
    </row>
    <row r="1160" hidden="1" spans="1:8">
      <c r="A1160" s="222">
        <f t="shared" si="38"/>
        <v>7</v>
      </c>
      <c r="B1160" s="223">
        <v>2200114</v>
      </c>
      <c r="C1160" s="138" t="s">
        <v>1421</v>
      </c>
      <c r="D1160" s="227">
        <f>_xlfn.XLOOKUP(B1160,表3!B:B,表3!D:D,0)</f>
        <v>0</v>
      </c>
      <c r="E1160" s="139">
        <v>0</v>
      </c>
      <c r="F1160" s="139">
        <v>0</v>
      </c>
      <c r="G1160" s="231"/>
      <c r="H1160" s="76">
        <f t="shared" si="39"/>
        <v>0</v>
      </c>
    </row>
    <row r="1161" hidden="1" spans="1:8">
      <c r="A1161" s="222">
        <f t="shared" si="38"/>
        <v>7</v>
      </c>
      <c r="B1161" s="223">
        <v>2200115</v>
      </c>
      <c r="C1161" s="138" t="s">
        <v>1422</v>
      </c>
      <c r="D1161" s="227">
        <f>_xlfn.XLOOKUP(B1161,表3!B:B,表3!D:D,0)</f>
        <v>0</v>
      </c>
      <c r="E1161" s="139">
        <v>0</v>
      </c>
      <c r="F1161" s="139">
        <v>0</v>
      </c>
      <c r="G1161" s="231"/>
      <c r="H1161" s="76">
        <f t="shared" si="39"/>
        <v>0</v>
      </c>
    </row>
    <row r="1162" hidden="1" spans="1:8">
      <c r="A1162" s="222">
        <f t="shared" si="38"/>
        <v>7</v>
      </c>
      <c r="B1162" s="223">
        <v>2200116</v>
      </c>
      <c r="C1162" s="138" t="s">
        <v>1423</v>
      </c>
      <c r="D1162" s="227">
        <f>_xlfn.XLOOKUP(B1162,表3!B:B,表3!D:D,0)</f>
        <v>0</v>
      </c>
      <c r="E1162" s="139">
        <v>0</v>
      </c>
      <c r="F1162" s="139">
        <v>0</v>
      </c>
      <c r="G1162" s="231"/>
      <c r="H1162" s="76">
        <f t="shared" si="39"/>
        <v>0</v>
      </c>
    </row>
    <row r="1163" hidden="1" spans="1:8">
      <c r="A1163" s="222">
        <f t="shared" si="38"/>
        <v>7</v>
      </c>
      <c r="B1163" s="223">
        <v>2200119</v>
      </c>
      <c r="C1163" s="138" t="s">
        <v>1424</v>
      </c>
      <c r="D1163" s="227">
        <f>_xlfn.XLOOKUP(B1163,表3!B:B,表3!D:D,0)</f>
        <v>0</v>
      </c>
      <c r="E1163" s="139">
        <v>0</v>
      </c>
      <c r="F1163" s="139">
        <v>0</v>
      </c>
      <c r="G1163" s="231"/>
      <c r="H1163" s="76">
        <f t="shared" si="39"/>
        <v>0</v>
      </c>
    </row>
    <row r="1164" hidden="1" spans="1:8">
      <c r="A1164" s="222">
        <f t="shared" si="38"/>
        <v>7</v>
      </c>
      <c r="B1164" s="223">
        <v>2200120</v>
      </c>
      <c r="C1164" s="138" t="s">
        <v>1425</v>
      </c>
      <c r="D1164" s="227">
        <f>_xlfn.XLOOKUP(B1164,表3!B:B,表3!D:D,0)</f>
        <v>0</v>
      </c>
      <c r="E1164" s="139">
        <v>0</v>
      </c>
      <c r="F1164" s="139">
        <v>0</v>
      </c>
      <c r="G1164" s="231"/>
      <c r="H1164" s="76">
        <f t="shared" si="39"/>
        <v>0</v>
      </c>
    </row>
    <row r="1165" hidden="1" spans="1:8">
      <c r="A1165" s="222">
        <f t="shared" si="38"/>
        <v>7</v>
      </c>
      <c r="B1165" s="223">
        <v>2200121</v>
      </c>
      <c r="C1165" s="138" t="s">
        <v>1426</v>
      </c>
      <c r="D1165" s="227">
        <f>_xlfn.XLOOKUP(B1165,表3!B:B,表3!D:D,0)</f>
        <v>0</v>
      </c>
      <c r="E1165" s="139">
        <v>0</v>
      </c>
      <c r="F1165" s="139">
        <v>0</v>
      </c>
      <c r="G1165" s="231"/>
      <c r="H1165" s="76">
        <f t="shared" si="39"/>
        <v>0</v>
      </c>
    </row>
    <row r="1166" hidden="1" spans="1:8">
      <c r="A1166" s="222">
        <f t="shared" si="38"/>
        <v>7</v>
      </c>
      <c r="B1166" s="223">
        <v>2200122</v>
      </c>
      <c r="C1166" s="138" t="s">
        <v>1427</v>
      </c>
      <c r="D1166" s="227">
        <f>_xlfn.XLOOKUP(B1166,表3!B:B,表3!D:D,0)</f>
        <v>0</v>
      </c>
      <c r="E1166" s="139">
        <v>0</v>
      </c>
      <c r="F1166" s="139">
        <v>0</v>
      </c>
      <c r="G1166" s="231"/>
      <c r="H1166" s="76">
        <f t="shared" si="39"/>
        <v>0</v>
      </c>
    </row>
    <row r="1167" hidden="1" spans="1:8">
      <c r="A1167" s="222">
        <f t="shared" si="38"/>
        <v>7</v>
      </c>
      <c r="B1167" s="223">
        <v>2200123</v>
      </c>
      <c r="C1167" s="138" t="s">
        <v>1428</v>
      </c>
      <c r="D1167" s="227">
        <f>_xlfn.XLOOKUP(B1167,表3!B:B,表3!D:D,0)</f>
        <v>0</v>
      </c>
      <c r="E1167" s="139">
        <v>0</v>
      </c>
      <c r="F1167" s="139">
        <v>0</v>
      </c>
      <c r="G1167" s="231"/>
      <c r="H1167" s="76">
        <f t="shared" si="39"/>
        <v>0</v>
      </c>
    </row>
    <row r="1168" hidden="1" spans="1:8">
      <c r="A1168" s="222">
        <f t="shared" si="38"/>
        <v>7</v>
      </c>
      <c r="B1168" s="223">
        <v>2200124</v>
      </c>
      <c r="C1168" s="138" t="s">
        <v>1429</v>
      </c>
      <c r="D1168" s="227">
        <f>_xlfn.XLOOKUP(B1168,表3!B:B,表3!D:D,0)</f>
        <v>0</v>
      </c>
      <c r="E1168" s="139">
        <v>0</v>
      </c>
      <c r="F1168" s="139">
        <v>0</v>
      </c>
      <c r="G1168" s="231"/>
      <c r="H1168" s="76">
        <f t="shared" si="39"/>
        <v>0</v>
      </c>
    </row>
    <row r="1169" hidden="1" spans="1:8">
      <c r="A1169" s="222">
        <f t="shared" si="38"/>
        <v>7</v>
      </c>
      <c r="B1169" s="223">
        <v>2200125</v>
      </c>
      <c r="C1169" s="138" t="s">
        <v>1430</v>
      </c>
      <c r="D1169" s="227">
        <f>_xlfn.XLOOKUP(B1169,表3!B:B,表3!D:D,0)</f>
        <v>0</v>
      </c>
      <c r="E1169" s="139">
        <v>0</v>
      </c>
      <c r="F1169" s="139">
        <v>0</v>
      </c>
      <c r="G1169" s="231"/>
      <c r="H1169" s="76">
        <f t="shared" si="39"/>
        <v>0</v>
      </c>
    </row>
    <row r="1170" hidden="1" spans="1:8">
      <c r="A1170" s="222">
        <f t="shared" si="38"/>
        <v>7</v>
      </c>
      <c r="B1170" s="223">
        <v>2200126</v>
      </c>
      <c r="C1170" s="138" t="s">
        <v>1431</v>
      </c>
      <c r="D1170" s="227">
        <f>_xlfn.XLOOKUP(B1170,表3!B:B,表3!D:D,0)</f>
        <v>0</v>
      </c>
      <c r="E1170" s="139">
        <v>0</v>
      </c>
      <c r="F1170" s="139">
        <v>0</v>
      </c>
      <c r="G1170" s="231"/>
      <c r="H1170" s="76">
        <f t="shared" si="39"/>
        <v>0</v>
      </c>
    </row>
    <row r="1171" hidden="1" spans="1:8">
      <c r="A1171" s="222">
        <f t="shared" si="38"/>
        <v>7</v>
      </c>
      <c r="B1171" s="223">
        <v>2200127</v>
      </c>
      <c r="C1171" s="138" t="s">
        <v>1432</v>
      </c>
      <c r="D1171" s="227">
        <f>_xlfn.XLOOKUP(B1171,表3!B:B,表3!D:D,0)</f>
        <v>0</v>
      </c>
      <c r="E1171" s="139">
        <v>0</v>
      </c>
      <c r="F1171" s="139">
        <v>0</v>
      </c>
      <c r="G1171" s="231"/>
      <c r="H1171" s="76">
        <f t="shared" si="39"/>
        <v>0</v>
      </c>
    </row>
    <row r="1172" hidden="1" spans="1:8">
      <c r="A1172" s="222">
        <f t="shared" si="38"/>
        <v>7</v>
      </c>
      <c r="B1172" s="223">
        <v>2200128</v>
      </c>
      <c r="C1172" s="138" t="s">
        <v>1433</v>
      </c>
      <c r="D1172" s="227">
        <f>_xlfn.XLOOKUP(B1172,表3!B:B,表3!D:D,0)</f>
        <v>0</v>
      </c>
      <c r="E1172" s="139">
        <v>0</v>
      </c>
      <c r="F1172" s="139">
        <v>0</v>
      </c>
      <c r="G1172" s="231"/>
      <c r="H1172" s="76">
        <f t="shared" si="39"/>
        <v>0</v>
      </c>
    </row>
    <row r="1173" hidden="1" spans="1:8">
      <c r="A1173" s="222">
        <f t="shared" si="38"/>
        <v>7</v>
      </c>
      <c r="B1173" s="223">
        <v>2200129</v>
      </c>
      <c r="C1173" s="138" t="s">
        <v>1434</v>
      </c>
      <c r="D1173" s="227">
        <f>_xlfn.XLOOKUP(B1173,表3!B:B,表3!D:D,0)</f>
        <v>0</v>
      </c>
      <c r="E1173" s="139">
        <v>0</v>
      </c>
      <c r="F1173" s="139">
        <v>0</v>
      </c>
      <c r="G1173" s="231"/>
      <c r="H1173" s="76">
        <f t="shared" si="39"/>
        <v>0</v>
      </c>
    </row>
    <row r="1174" hidden="1" spans="1:8">
      <c r="A1174" s="222">
        <f t="shared" si="38"/>
        <v>7</v>
      </c>
      <c r="B1174" s="223">
        <v>2200150</v>
      </c>
      <c r="C1174" s="138" t="s">
        <v>587</v>
      </c>
      <c r="D1174" s="227">
        <f>_xlfn.XLOOKUP(B1174,表3!B:B,表3!D:D,0)</f>
        <v>0</v>
      </c>
      <c r="E1174" s="139">
        <v>0</v>
      </c>
      <c r="F1174" s="139">
        <v>0</v>
      </c>
      <c r="G1174" s="231"/>
      <c r="H1174" s="76">
        <f t="shared" si="39"/>
        <v>0</v>
      </c>
    </row>
    <row r="1175" spans="1:8">
      <c r="A1175" s="222">
        <f t="shared" si="38"/>
        <v>7</v>
      </c>
      <c r="B1175" s="223">
        <v>2200199</v>
      </c>
      <c r="C1175" s="138" t="s">
        <v>1435</v>
      </c>
      <c r="D1175" s="227">
        <f>_xlfn.XLOOKUP(B1175,表3!B:B,表3!D:D,0)</f>
        <v>0</v>
      </c>
      <c r="E1175" s="139">
        <v>0</v>
      </c>
      <c r="F1175" s="139">
        <v>2</v>
      </c>
      <c r="G1175" s="231"/>
      <c r="H1175" s="76">
        <f t="shared" si="39"/>
        <v>1</v>
      </c>
    </row>
    <row r="1176" spans="1:8">
      <c r="A1176" s="222">
        <f t="shared" si="38"/>
        <v>5</v>
      </c>
      <c r="B1176" s="223">
        <v>22005</v>
      </c>
      <c r="C1176" s="140" t="s">
        <v>1436</v>
      </c>
      <c r="D1176" s="227">
        <f>_xlfn.XLOOKUP(B1176,表3!B:B,表3!D:D,0)</f>
        <v>177.6</v>
      </c>
      <c r="E1176" s="139">
        <f>SUM(E1177:E1190)</f>
        <v>177.6</v>
      </c>
      <c r="F1176" s="139">
        <f>SUM(F1177:F1190)</f>
        <v>148</v>
      </c>
      <c r="G1176" s="231"/>
      <c r="H1176" s="76">
        <f t="shared" si="39"/>
        <v>1</v>
      </c>
    </row>
    <row r="1177" spans="1:8">
      <c r="A1177" s="222">
        <f t="shared" si="38"/>
        <v>7</v>
      </c>
      <c r="B1177" s="223">
        <v>2200501</v>
      </c>
      <c r="C1177" s="138" t="s">
        <v>579</v>
      </c>
      <c r="D1177" s="227">
        <f>_xlfn.XLOOKUP(B1177,表3!B:B,表3!D:D,0)</f>
        <v>66.9</v>
      </c>
      <c r="E1177" s="139">
        <v>66.9</v>
      </c>
      <c r="F1177" s="139">
        <v>88</v>
      </c>
      <c r="G1177" s="231"/>
      <c r="H1177" s="76">
        <f t="shared" si="39"/>
        <v>1</v>
      </c>
    </row>
    <row r="1178" spans="1:8">
      <c r="A1178" s="222">
        <f t="shared" si="38"/>
        <v>7</v>
      </c>
      <c r="B1178" s="223">
        <v>2200502</v>
      </c>
      <c r="C1178" s="138" t="s">
        <v>339</v>
      </c>
      <c r="D1178" s="227">
        <f>_xlfn.XLOOKUP(B1178,表3!B:B,表3!D:D,0)</f>
        <v>110.7</v>
      </c>
      <c r="E1178" s="139">
        <v>110.7</v>
      </c>
      <c r="F1178" s="139">
        <v>44</v>
      </c>
      <c r="G1178" s="231"/>
      <c r="H1178" s="76">
        <f t="shared" si="39"/>
        <v>1</v>
      </c>
    </row>
    <row r="1179" hidden="1" spans="1:8">
      <c r="A1179" s="222">
        <f t="shared" si="38"/>
        <v>7</v>
      </c>
      <c r="B1179" s="223">
        <v>2200503</v>
      </c>
      <c r="C1179" s="138" t="s">
        <v>580</v>
      </c>
      <c r="D1179" s="227">
        <f>_xlfn.XLOOKUP(B1179,表3!B:B,表3!D:D,0)</f>
        <v>0</v>
      </c>
      <c r="E1179" s="139">
        <v>0</v>
      </c>
      <c r="F1179" s="139">
        <v>0</v>
      </c>
      <c r="G1179" s="231"/>
      <c r="H1179" s="76">
        <f t="shared" si="39"/>
        <v>0</v>
      </c>
    </row>
    <row r="1180" hidden="1" spans="1:8">
      <c r="A1180" s="222">
        <f t="shared" si="38"/>
        <v>7</v>
      </c>
      <c r="B1180" s="223">
        <v>2200504</v>
      </c>
      <c r="C1180" s="138" t="s">
        <v>1437</v>
      </c>
      <c r="D1180" s="227">
        <f>_xlfn.XLOOKUP(B1180,表3!B:B,表3!D:D,0)</f>
        <v>0</v>
      </c>
      <c r="E1180" s="139">
        <v>0</v>
      </c>
      <c r="F1180" s="139">
        <v>0</v>
      </c>
      <c r="G1180" s="231"/>
      <c r="H1180" s="76">
        <f t="shared" si="39"/>
        <v>0</v>
      </c>
    </row>
    <row r="1181" hidden="1" spans="1:8">
      <c r="A1181" s="222">
        <f t="shared" si="38"/>
        <v>7</v>
      </c>
      <c r="B1181" s="223">
        <v>2200506</v>
      </c>
      <c r="C1181" s="138" t="s">
        <v>1438</v>
      </c>
      <c r="D1181" s="227">
        <f>_xlfn.XLOOKUP(B1181,表3!B:B,表3!D:D,0)</f>
        <v>0</v>
      </c>
      <c r="E1181" s="139">
        <v>0</v>
      </c>
      <c r="F1181" s="139">
        <v>0</v>
      </c>
      <c r="G1181" s="231"/>
      <c r="H1181" s="76">
        <f t="shared" si="39"/>
        <v>0</v>
      </c>
    </row>
    <row r="1182" hidden="1" spans="1:8">
      <c r="A1182" s="222">
        <f t="shared" si="38"/>
        <v>7</v>
      </c>
      <c r="B1182" s="223">
        <v>2200507</v>
      </c>
      <c r="C1182" s="138" t="s">
        <v>1439</v>
      </c>
      <c r="D1182" s="227">
        <f>_xlfn.XLOOKUP(B1182,表3!B:B,表3!D:D,0)</f>
        <v>0</v>
      </c>
      <c r="E1182" s="139">
        <v>0</v>
      </c>
      <c r="F1182" s="139">
        <v>0</v>
      </c>
      <c r="G1182" s="231"/>
      <c r="H1182" s="76">
        <f t="shared" si="39"/>
        <v>0</v>
      </c>
    </row>
    <row r="1183" hidden="1" spans="1:8">
      <c r="A1183" s="222">
        <f t="shared" si="38"/>
        <v>7</v>
      </c>
      <c r="B1183" s="223">
        <v>2200508</v>
      </c>
      <c r="C1183" s="138" t="s">
        <v>1440</v>
      </c>
      <c r="D1183" s="227">
        <f>_xlfn.XLOOKUP(B1183,表3!B:B,表3!D:D,0)</f>
        <v>0</v>
      </c>
      <c r="E1183" s="139">
        <v>0</v>
      </c>
      <c r="F1183" s="139">
        <v>0</v>
      </c>
      <c r="G1183" s="231"/>
      <c r="H1183" s="76">
        <f t="shared" si="39"/>
        <v>0</v>
      </c>
    </row>
    <row r="1184" spans="1:8">
      <c r="A1184" s="222">
        <f t="shared" si="38"/>
        <v>7</v>
      </c>
      <c r="B1184" s="223">
        <v>2200509</v>
      </c>
      <c r="C1184" s="138" t="s">
        <v>1441</v>
      </c>
      <c r="D1184" s="227">
        <f>_xlfn.XLOOKUP(B1184,表3!B:B,表3!D:D,0)</f>
        <v>0</v>
      </c>
      <c r="E1184" s="139">
        <v>0</v>
      </c>
      <c r="F1184" s="139">
        <v>16</v>
      </c>
      <c r="G1184" s="231"/>
      <c r="H1184" s="76">
        <f t="shared" si="39"/>
        <v>1</v>
      </c>
    </row>
    <row r="1185" hidden="1" spans="1:8">
      <c r="A1185" s="222">
        <f t="shared" si="38"/>
        <v>7</v>
      </c>
      <c r="B1185" s="223">
        <v>2200510</v>
      </c>
      <c r="C1185" s="138" t="s">
        <v>1442</v>
      </c>
      <c r="D1185" s="227">
        <f>_xlfn.XLOOKUP(B1185,表3!B:B,表3!D:D,0)</f>
        <v>0</v>
      </c>
      <c r="E1185" s="139">
        <v>0</v>
      </c>
      <c r="F1185" s="139">
        <v>0</v>
      </c>
      <c r="G1185" s="231"/>
      <c r="H1185" s="76">
        <f t="shared" si="39"/>
        <v>0</v>
      </c>
    </row>
    <row r="1186" hidden="1" spans="1:8">
      <c r="A1186" s="222">
        <f t="shared" si="38"/>
        <v>7</v>
      </c>
      <c r="B1186" s="223">
        <v>2200511</v>
      </c>
      <c r="C1186" s="138" t="s">
        <v>1443</v>
      </c>
      <c r="D1186" s="227">
        <f>_xlfn.XLOOKUP(B1186,表3!B:B,表3!D:D,0)</f>
        <v>0</v>
      </c>
      <c r="E1186" s="139">
        <v>0</v>
      </c>
      <c r="F1186" s="139">
        <v>0</v>
      </c>
      <c r="G1186" s="231"/>
      <c r="H1186" s="76">
        <f t="shared" si="39"/>
        <v>0</v>
      </c>
    </row>
    <row r="1187" hidden="1" spans="1:8">
      <c r="A1187" s="222">
        <f t="shared" si="38"/>
        <v>7</v>
      </c>
      <c r="B1187" s="223">
        <v>2200512</v>
      </c>
      <c r="C1187" s="138" t="s">
        <v>1444</v>
      </c>
      <c r="D1187" s="227">
        <f>_xlfn.XLOOKUP(B1187,表3!B:B,表3!D:D,0)</f>
        <v>0</v>
      </c>
      <c r="E1187" s="139">
        <v>0</v>
      </c>
      <c r="F1187" s="139">
        <v>0</v>
      </c>
      <c r="G1187" s="231"/>
      <c r="H1187" s="76">
        <f t="shared" si="39"/>
        <v>0</v>
      </c>
    </row>
    <row r="1188" hidden="1" spans="1:8">
      <c r="A1188" s="222">
        <f t="shared" si="38"/>
        <v>7</v>
      </c>
      <c r="B1188" s="223">
        <v>2200513</v>
      </c>
      <c r="C1188" s="138" t="s">
        <v>1445</v>
      </c>
      <c r="D1188" s="227">
        <f>_xlfn.XLOOKUP(B1188,表3!B:B,表3!D:D,0)</f>
        <v>0</v>
      </c>
      <c r="E1188" s="139">
        <v>0</v>
      </c>
      <c r="F1188" s="139">
        <v>0</v>
      </c>
      <c r="G1188" s="231"/>
      <c r="H1188" s="76">
        <f t="shared" si="39"/>
        <v>0</v>
      </c>
    </row>
    <row r="1189" hidden="1" spans="1:8">
      <c r="A1189" s="222">
        <f t="shared" si="38"/>
        <v>7</v>
      </c>
      <c r="B1189" s="223">
        <v>2200514</v>
      </c>
      <c r="C1189" s="138" t="s">
        <v>1446</v>
      </c>
      <c r="D1189" s="227">
        <f>_xlfn.XLOOKUP(B1189,表3!B:B,表3!D:D,0)</f>
        <v>0</v>
      </c>
      <c r="E1189" s="139">
        <v>0</v>
      </c>
      <c r="F1189" s="139">
        <v>0</v>
      </c>
      <c r="G1189" s="231"/>
      <c r="H1189" s="76">
        <f t="shared" si="39"/>
        <v>0</v>
      </c>
    </row>
    <row r="1190" hidden="1" spans="1:8">
      <c r="A1190" s="222">
        <f t="shared" si="38"/>
        <v>7</v>
      </c>
      <c r="B1190" s="223">
        <v>2200599</v>
      </c>
      <c r="C1190" s="138" t="s">
        <v>1447</v>
      </c>
      <c r="D1190" s="227">
        <f>_xlfn.XLOOKUP(B1190,表3!B:B,表3!D:D,0)</f>
        <v>0</v>
      </c>
      <c r="E1190" s="139">
        <v>0</v>
      </c>
      <c r="F1190" s="139">
        <v>0</v>
      </c>
      <c r="G1190" s="231"/>
      <c r="H1190" s="76">
        <f t="shared" si="39"/>
        <v>0</v>
      </c>
    </row>
    <row r="1191" hidden="1" spans="1:8">
      <c r="A1191" s="222">
        <f t="shared" si="38"/>
        <v>5</v>
      </c>
      <c r="B1191" s="223">
        <v>22099</v>
      </c>
      <c r="C1191" s="140" t="s">
        <v>1448</v>
      </c>
      <c r="D1191" s="227">
        <f>_xlfn.XLOOKUP(B1191,表3!B:B,表3!D:D,0)</f>
        <v>0</v>
      </c>
      <c r="E1191" s="139">
        <f>E1192</f>
        <v>0</v>
      </c>
      <c r="F1191" s="139">
        <f>F1192</f>
        <v>0</v>
      </c>
      <c r="G1191" s="231"/>
      <c r="H1191" s="76">
        <f t="shared" si="39"/>
        <v>0</v>
      </c>
    </row>
    <row r="1192" hidden="1" spans="1:8">
      <c r="A1192" s="222">
        <f t="shared" si="38"/>
        <v>7</v>
      </c>
      <c r="B1192" s="223">
        <v>2209999</v>
      </c>
      <c r="C1192" s="138" t="s">
        <v>1449</v>
      </c>
      <c r="D1192" s="227">
        <f>_xlfn.XLOOKUP(B1192,表3!B:B,表3!D:D,0)</f>
        <v>0</v>
      </c>
      <c r="E1192" s="139">
        <v>0</v>
      </c>
      <c r="F1192" s="139">
        <v>0</v>
      </c>
      <c r="G1192" s="231"/>
      <c r="H1192" s="76">
        <f t="shared" si="39"/>
        <v>0</v>
      </c>
    </row>
    <row r="1193" spans="1:8">
      <c r="A1193" s="222">
        <f t="shared" si="38"/>
        <v>3</v>
      </c>
      <c r="B1193" s="223">
        <v>221</v>
      </c>
      <c r="C1193" s="140" t="s">
        <v>534</v>
      </c>
      <c r="D1193" s="227">
        <f>_xlfn.XLOOKUP(B1193,表3!B:B,表3!D:D,0)</f>
        <v>2719.85</v>
      </c>
      <c r="E1193" s="139">
        <f>SUM(E1194,E1206,E1210)</f>
        <v>2719.85</v>
      </c>
      <c r="F1193" s="139">
        <f>SUM(F1194,F1206,F1210)</f>
        <v>22568</v>
      </c>
      <c r="G1193" s="231"/>
      <c r="H1193" s="76">
        <f t="shared" si="39"/>
        <v>1</v>
      </c>
    </row>
    <row r="1194" spans="1:8">
      <c r="A1194" s="222">
        <f t="shared" si="38"/>
        <v>5</v>
      </c>
      <c r="B1194" s="223">
        <v>22101</v>
      </c>
      <c r="C1194" s="140" t="s">
        <v>1450</v>
      </c>
      <c r="D1194" s="227">
        <f>_xlfn.XLOOKUP(B1194,表3!B:B,表3!D:D,0)</f>
        <v>1288</v>
      </c>
      <c r="E1194" s="139">
        <f>SUM(E1195:E1205)</f>
        <v>1288</v>
      </c>
      <c r="F1194" s="139">
        <f>SUM(F1195:F1205)</f>
        <v>2254</v>
      </c>
      <c r="G1194" s="231"/>
      <c r="H1194" s="76">
        <f t="shared" si="39"/>
        <v>1</v>
      </c>
    </row>
    <row r="1195" hidden="1" spans="1:8">
      <c r="A1195" s="222">
        <f t="shared" si="38"/>
        <v>7</v>
      </c>
      <c r="B1195" s="223">
        <v>2210101</v>
      </c>
      <c r="C1195" s="138" t="s">
        <v>1451</v>
      </c>
      <c r="D1195" s="227">
        <f>_xlfn.XLOOKUP(B1195,表3!B:B,表3!D:D,0)</f>
        <v>0</v>
      </c>
      <c r="E1195" s="139">
        <v>0</v>
      </c>
      <c r="F1195" s="139">
        <v>0</v>
      </c>
      <c r="G1195" s="231"/>
      <c r="H1195" s="76">
        <f t="shared" si="39"/>
        <v>0</v>
      </c>
    </row>
    <row r="1196" hidden="1" spans="1:8">
      <c r="A1196" s="222">
        <f t="shared" si="38"/>
        <v>7</v>
      </c>
      <c r="B1196" s="223">
        <v>2210102</v>
      </c>
      <c r="C1196" s="138" t="s">
        <v>1452</v>
      </c>
      <c r="D1196" s="227">
        <f>_xlfn.XLOOKUP(B1196,表3!B:B,表3!D:D,0)</f>
        <v>0</v>
      </c>
      <c r="E1196" s="139">
        <v>0</v>
      </c>
      <c r="F1196" s="139">
        <v>0</v>
      </c>
      <c r="G1196" s="231"/>
      <c r="H1196" s="76">
        <f t="shared" si="39"/>
        <v>0</v>
      </c>
    </row>
    <row r="1197" hidden="1" spans="1:8">
      <c r="A1197" s="222">
        <f t="shared" si="38"/>
        <v>7</v>
      </c>
      <c r="B1197" s="223">
        <v>2210103</v>
      </c>
      <c r="C1197" s="138" t="s">
        <v>1453</v>
      </c>
      <c r="D1197" s="227">
        <f>_xlfn.XLOOKUP(B1197,表3!B:B,表3!D:D,0)</f>
        <v>0</v>
      </c>
      <c r="E1197" s="139">
        <v>0</v>
      </c>
      <c r="F1197" s="139">
        <v>0</v>
      </c>
      <c r="G1197" s="231"/>
      <c r="H1197" s="76">
        <f t="shared" si="39"/>
        <v>0</v>
      </c>
    </row>
    <row r="1198" hidden="1" spans="1:8">
      <c r="A1198" s="222">
        <f t="shared" si="38"/>
        <v>7</v>
      </c>
      <c r="B1198" s="223">
        <v>2210104</v>
      </c>
      <c r="C1198" s="138" t="s">
        <v>1454</v>
      </c>
      <c r="D1198" s="227">
        <f>_xlfn.XLOOKUP(B1198,表3!B:B,表3!D:D,0)</f>
        <v>0</v>
      </c>
      <c r="E1198" s="139">
        <v>0</v>
      </c>
      <c r="F1198" s="139">
        <v>0</v>
      </c>
      <c r="G1198" s="231"/>
      <c r="H1198" s="76">
        <f t="shared" si="39"/>
        <v>0</v>
      </c>
    </row>
    <row r="1199" spans="1:8">
      <c r="A1199" s="222">
        <f t="shared" si="38"/>
        <v>7</v>
      </c>
      <c r="B1199" s="223">
        <v>2210105</v>
      </c>
      <c r="C1199" s="138" t="s">
        <v>1455</v>
      </c>
      <c r="D1199" s="227">
        <f>_xlfn.XLOOKUP(B1199,表3!B:B,表3!D:D,0)</f>
        <v>140</v>
      </c>
      <c r="E1199" s="139">
        <v>140</v>
      </c>
      <c r="F1199" s="139">
        <v>432</v>
      </c>
      <c r="G1199" s="231"/>
      <c r="H1199" s="76">
        <f t="shared" si="39"/>
        <v>1</v>
      </c>
    </row>
    <row r="1200" spans="1:8">
      <c r="A1200" s="222">
        <f t="shared" si="38"/>
        <v>7</v>
      </c>
      <c r="B1200" s="223">
        <v>2210106</v>
      </c>
      <c r="C1200" s="138" t="s">
        <v>1456</v>
      </c>
      <c r="D1200" s="227">
        <f>_xlfn.XLOOKUP(B1200,表3!B:B,表3!D:D,0)</f>
        <v>0</v>
      </c>
      <c r="E1200" s="139">
        <v>0</v>
      </c>
      <c r="F1200" s="139">
        <v>346</v>
      </c>
      <c r="G1200" s="231"/>
      <c r="H1200" s="76">
        <f t="shared" si="39"/>
        <v>1</v>
      </c>
    </row>
    <row r="1201" hidden="1" spans="1:8">
      <c r="A1201" s="222">
        <f t="shared" si="38"/>
        <v>7</v>
      </c>
      <c r="B1201" s="223">
        <v>2210107</v>
      </c>
      <c r="C1201" s="138" t="s">
        <v>1457</v>
      </c>
      <c r="D1201" s="227">
        <f>_xlfn.XLOOKUP(B1201,表3!B:B,表3!D:D,0)</f>
        <v>0</v>
      </c>
      <c r="E1201" s="139">
        <v>0</v>
      </c>
      <c r="F1201" s="139">
        <v>0</v>
      </c>
      <c r="G1201" s="231"/>
      <c r="H1201" s="76">
        <f t="shared" si="39"/>
        <v>0</v>
      </c>
    </row>
    <row r="1202" spans="1:8">
      <c r="A1202" s="222">
        <f t="shared" si="38"/>
        <v>7</v>
      </c>
      <c r="B1202" s="223">
        <v>2210108</v>
      </c>
      <c r="C1202" s="138" t="s">
        <v>1458</v>
      </c>
      <c r="D1202" s="227">
        <f>_xlfn.XLOOKUP(B1202,表3!B:B,表3!D:D,0)</f>
        <v>1148</v>
      </c>
      <c r="E1202" s="139">
        <v>1148</v>
      </c>
      <c r="F1202" s="139">
        <v>1391</v>
      </c>
      <c r="G1202" s="231"/>
      <c r="H1202" s="76">
        <f t="shared" si="39"/>
        <v>1</v>
      </c>
    </row>
    <row r="1203" hidden="1" spans="1:8">
      <c r="A1203" s="222">
        <f t="shared" si="38"/>
        <v>7</v>
      </c>
      <c r="B1203" s="223">
        <v>2210109</v>
      </c>
      <c r="C1203" s="138" t="s">
        <v>1459</v>
      </c>
      <c r="D1203" s="227">
        <f>_xlfn.XLOOKUP(B1203,表3!B:B,表3!D:D,0)</f>
        <v>0</v>
      </c>
      <c r="E1203" s="139">
        <v>0</v>
      </c>
      <c r="F1203" s="139">
        <v>0</v>
      </c>
      <c r="G1203" s="231"/>
      <c r="H1203" s="76">
        <f t="shared" si="39"/>
        <v>0</v>
      </c>
    </row>
    <row r="1204" spans="1:8">
      <c r="A1204" s="222">
        <f t="shared" si="38"/>
        <v>7</v>
      </c>
      <c r="B1204" s="223">
        <v>2210110</v>
      </c>
      <c r="C1204" s="138" t="s">
        <v>1460</v>
      </c>
      <c r="D1204" s="227">
        <f>_xlfn.XLOOKUP(B1204,表3!B:B,表3!D:D,0)</f>
        <v>0</v>
      </c>
      <c r="E1204" s="139">
        <v>0</v>
      </c>
      <c r="F1204" s="139">
        <v>48</v>
      </c>
      <c r="G1204" s="231"/>
      <c r="H1204" s="76">
        <f t="shared" si="39"/>
        <v>1</v>
      </c>
    </row>
    <row r="1205" spans="1:8">
      <c r="A1205" s="222">
        <f t="shared" si="38"/>
        <v>7</v>
      </c>
      <c r="B1205" s="223">
        <v>2210199</v>
      </c>
      <c r="C1205" s="138" t="s">
        <v>1461</v>
      </c>
      <c r="D1205" s="227">
        <f>_xlfn.XLOOKUP(B1205,表3!B:B,表3!D:D,0)</f>
        <v>0</v>
      </c>
      <c r="E1205" s="139">
        <v>0</v>
      </c>
      <c r="F1205" s="139">
        <v>37</v>
      </c>
      <c r="G1205" s="231"/>
      <c r="H1205" s="76">
        <f t="shared" si="39"/>
        <v>1</v>
      </c>
    </row>
    <row r="1206" spans="1:8">
      <c r="A1206" s="222">
        <f t="shared" si="38"/>
        <v>5</v>
      </c>
      <c r="B1206" s="223">
        <v>22102</v>
      </c>
      <c r="C1206" s="140" t="s">
        <v>1462</v>
      </c>
      <c r="D1206" s="227">
        <f>_xlfn.XLOOKUP(B1206,表3!B:B,表3!D:D,0)</f>
        <v>0</v>
      </c>
      <c r="E1206" s="139">
        <f>SUM(E1207:E1209)</f>
        <v>0</v>
      </c>
      <c r="F1206" s="139">
        <f>SUM(F1207:F1209)</f>
        <v>16131</v>
      </c>
      <c r="G1206" s="231"/>
      <c r="H1206" s="76">
        <f t="shared" si="39"/>
        <v>1</v>
      </c>
    </row>
    <row r="1207" spans="1:8">
      <c r="A1207" s="222">
        <f t="shared" si="38"/>
        <v>7</v>
      </c>
      <c r="B1207" s="223">
        <v>2210201</v>
      </c>
      <c r="C1207" s="138" t="s">
        <v>1463</v>
      </c>
      <c r="D1207" s="227">
        <f>_xlfn.XLOOKUP(B1207,表3!B:B,表3!D:D,0)</f>
        <v>0</v>
      </c>
      <c r="E1207" s="139">
        <v>0</v>
      </c>
      <c r="F1207" s="139">
        <v>16131</v>
      </c>
      <c r="G1207" s="231"/>
      <c r="H1207" s="76">
        <f t="shared" si="39"/>
        <v>1</v>
      </c>
    </row>
    <row r="1208" hidden="1" spans="1:8">
      <c r="A1208" s="222">
        <f t="shared" si="38"/>
        <v>7</v>
      </c>
      <c r="B1208" s="223">
        <v>2210202</v>
      </c>
      <c r="C1208" s="138" t="s">
        <v>1464</v>
      </c>
      <c r="D1208" s="227">
        <f>_xlfn.XLOOKUP(B1208,表3!B:B,表3!D:D,0)</f>
        <v>0</v>
      </c>
      <c r="E1208" s="139">
        <v>0</v>
      </c>
      <c r="F1208" s="139">
        <v>0</v>
      </c>
      <c r="G1208" s="231"/>
      <c r="H1208" s="76">
        <f t="shared" si="39"/>
        <v>0</v>
      </c>
    </row>
    <row r="1209" hidden="1" spans="1:8">
      <c r="A1209" s="222">
        <f t="shared" si="38"/>
        <v>7</v>
      </c>
      <c r="B1209" s="223">
        <v>2210203</v>
      </c>
      <c r="C1209" s="138" t="s">
        <v>1465</v>
      </c>
      <c r="D1209" s="227">
        <f>_xlfn.XLOOKUP(B1209,表3!B:B,表3!D:D,0)</f>
        <v>0</v>
      </c>
      <c r="E1209" s="139">
        <v>0</v>
      </c>
      <c r="F1209" s="139">
        <v>0</v>
      </c>
      <c r="G1209" s="231"/>
      <c r="H1209" s="76">
        <f t="shared" si="39"/>
        <v>0</v>
      </c>
    </row>
    <row r="1210" spans="1:8">
      <c r="A1210" s="222">
        <f t="shared" si="38"/>
        <v>5</v>
      </c>
      <c r="B1210" s="223">
        <v>22103</v>
      </c>
      <c r="C1210" s="140" t="s">
        <v>1466</v>
      </c>
      <c r="D1210" s="227">
        <f>_xlfn.XLOOKUP(B1210,表3!B:B,表3!D:D,0)</f>
        <v>1431.85</v>
      </c>
      <c r="E1210" s="139">
        <f>SUM(E1211:E1213)</f>
        <v>1431.85</v>
      </c>
      <c r="F1210" s="139">
        <f>SUM(F1211:F1213)</f>
        <v>4183</v>
      </c>
      <c r="G1210" s="231"/>
      <c r="H1210" s="76">
        <f t="shared" si="39"/>
        <v>1</v>
      </c>
    </row>
    <row r="1211" hidden="1" spans="1:8">
      <c r="A1211" s="222">
        <f t="shared" si="38"/>
        <v>7</v>
      </c>
      <c r="B1211" s="223">
        <v>2210301</v>
      </c>
      <c r="C1211" s="138" t="s">
        <v>1467</v>
      </c>
      <c r="D1211" s="227">
        <f>_xlfn.XLOOKUP(B1211,表3!B:B,表3!D:D,0)</f>
        <v>0</v>
      </c>
      <c r="E1211" s="139">
        <v>0</v>
      </c>
      <c r="F1211" s="139">
        <v>0</v>
      </c>
      <c r="G1211" s="231"/>
      <c r="H1211" s="76">
        <f t="shared" si="39"/>
        <v>0</v>
      </c>
    </row>
    <row r="1212" hidden="1" spans="1:8">
      <c r="A1212" s="222">
        <f t="shared" si="38"/>
        <v>7</v>
      </c>
      <c r="B1212" s="223">
        <v>2210302</v>
      </c>
      <c r="C1212" s="138" t="s">
        <v>1468</v>
      </c>
      <c r="D1212" s="227">
        <f>_xlfn.XLOOKUP(B1212,表3!B:B,表3!D:D,0)</f>
        <v>0</v>
      </c>
      <c r="E1212" s="139">
        <v>0</v>
      </c>
      <c r="F1212" s="139">
        <v>0</v>
      </c>
      <c r="G1212" s="231"/>
      <c r="H1212" s="76">
        <f t="shared" si="39"/>
        <v>0</v>
      </c>
    </row>
    <row r="1213" spans="1:8">
      <c r="A1213" s="222">
        <f t="shared" si="38"/>
        <v>7</v>
      </c>
      <c r="B1213" s="223">
        <v>2210399</v>
      </c>
      <c r="C1213" s="138" t="s">
        <v>1469</v>
      </c>
      <c r="D1213" s="227">
        <f>_xlfn.XLOOKUP(B1213,表3!B:B,表3!D:D,0)</f>
        <v>1431.85</v>
      </c>
      <c r="E1213" s="139">
        <v>1431.85</v>
      </c>
      <c r="F1213" s="139">
        <v>4183</v>
      </c>
      <c r="G1213" s="231"/>
      <c r="H1213" s="76">
        <f t="shared" si="39"/>
        <v>1</v>
      </c>
    </row>
    <row r="1214" spans="1:8">
      <c r="A1214" s="222">
        <f t="shared" si="38"/>
        <v>3</v>
      </c>
      <c r="B1214" s="223">
        <v>222</v>
      </c>
      <c r="C1214" s="140" t="s">
        <v>546</v>
      </c>
      <c r="D1214" s="227">
        <f>_xlfn.XLOOKUP(B1214,表3!B:B,表3!D:D,0)</f>
        <v>0</v>
      </c>
      <c r="E1214" s="139">
        <f>SUM(E1215,E1233,E1240,E1246)</f>
        <v>0</v>
      </c>
      <c r="F1214" s="139">
        <f>SUM(F1215,F1233,F1240,F1246)</f>
        <v>1420</v>
      </c>
      <c r="G1214" s="231"/>
      <c r="H1214" s="76">
        <f t="shared" si="39"/>
        <v>1</v>
      </c>
    </row>
    <row r="1215" spans="1:8">
      <c r="A1215" s="222">
        <f t="shared" si="38"/>
        <v>5</v>
      </c>
      <c r="B1215" s="223">
        <v>22201</v>
      </c>
      <c r="C1215" s="140" t="s">
        <v>1470</v>
      </c>
      <c r="D1215" s="227">
        <f>_xlfn.XLOOKUP(B1215,表3!B:B,表3!D:D,0)</f>
        <v>0</v>
      </c>
      <c r="E1215" s="139">
        <f>SUM(E1216:E1232)</f>
        <v>0</v>
      </c>
      <c r="F1215" s="139">
        <f>SUM(F1216:F1232)</f>
        <v>1232</v>
      </c>
      <c r="G1215" s="231"/>
      <c r="H1215" s="76">
        <f t="shared" si="39"/>
        <v>1</v>
      </c>
    </row>
    <row r="1216" hidden="1" spans="1:8">
      <c r="A1216" s="222">
        <f t="shared" si="38"/>
        <v>7</v>
      </c>
      <c r="B1216" s="223">
        <v>2220101</v>
      </c>
      <c r="C1216" s="138" t="s">
        <v>579</v>
      </c>
      <c r="D1216" s="227">
        <f>_xlfn.XLOOKUP(B1216,表3!B:B,表3!D:D,0)</f>
        <v>0</v>
      </c>
      <c r="E1216" s="139">
        <v>0</v>
      </c>
      <c r="F1216" s="139">
        <v>0</v>
      </c>
      <c r="G1216" s="231"/>
      <c r="H1216" s="76">
        <f t="shared" si="39"/>
        <v>0</v>
      </c>
    </row>
    <row r="1217" hidden="1" spans="1:8">
      <c r="A1217" s="222">
        <f t="shared" si="38"/>
        <v>7</v>
      </c>
      <c r="B1217" s="223">
        <v>2220102</v>
      </c>
      <c r="C1217" s="138" t="s">
        <v>339</v>
      </c>
      <c r="D1217" s="227">
        <f>_xlfn.XLOOKUP(B1217,表3!B:B,表3!D:D,0)</f>
        <v>0</v>
      </c>
      <c r="E1217" s="139">
        <v>0</v>
      </c>
      <c r="F1217" s="139">
        <v>0</v>
      </c>
      <c r="G1217" s="231"/>
      <c r="H1217" s="76">
        <f t="shared" si="39"/>
        <v>0</v>
      </c>
    </row>
    <row r="1218" hidden="1" spans="1:8">
      <c r="A1218" s="222">
        <f t="shared" si="38"/>
        <v>7</v>
      </c>
      <c r="B1218" s="223">
        <v>2220103</v>
      </c>
      <c r="C1218" s="138" t="s">
        <v>580</v>
      </c>
      <c r="D1218" s="227">
        <f>_xlfn.XLOOKUP(B1218,表3!B:B,表3!D:D,0)</f>
        <v>0</v>
      </c>
      <c r="E1218" s="139">
        <v>0</v>
      </c>
      <c r="F1218" s="139">
        <v>0</v>
      </c>
      <c r="G1218" s="231"/>
      <c r="H1218" s="76">
        <f t="shared" si="39"/>
        <v>0</v>
      </c>
    </row>
    <row r="1219" hidden="1" spans="1:8">
      <c r="A1219" s="222">
        <f t="shared" si="38"/>
        <v>7</v>
      </c>
      <c r="B1219" s="223">
        <v>2220104</v>
      </c>
      <c r="C1219" s="138" t="s">
        <v>1471</v>
      </c>
      <c r="D1219" s="227">
        <f>_xlfn.XLOOKUP(B1219,表3!B:B,表3!D:D,0)</f>
        <v>0</v>
      </c>
      <c r="E1219" s="139">
        <v>0</v>
      </c>
      <c r="F1219" s="139">
        <v>0</v>
      </c>
      <c r="G1219" s="231"/>
      <c r="H1219" s="76">
        <f t="shared" si="39"/>
        <v>0</v>
      </c>
    </row>
    <row r="1220" hidden="1" spans="1:8">
      <c r="A1220" s="222">
        <f t="shared" ref="A1220:A1283" si="40">LEN(B1220)</f>
        <v>7</v>
      </c>
      <c r="B1220" s="223">
        <v>2220105</v>
      </c>
      <c r="C1220" s="138" t="s">
        <v>1472</v>
      </c>
      <c r="D1220" s="227">
        <f>_xlfn.XLOOKUP(B1220,表3!B:B,表3!D:D,0)</f>
        <v>0</v>
      </c>
      <c r="E1220" s="139">
        <v>0</v>
      </c>
      <c r="F1220" s="139">
        <v>0</v>
      </c>
      <c r="G1220" s="231"/>
      <c r="H1220" s="76">
        <f t="shared" si="39"/>
        <v>0</v>
      </c>
    </row>
    <row r="1221" hidden="1" spans="1:8">
      <c r="A1221" s="222">
        <f t="shared" si="40"/>
        <v>7</v>
      </c>
      <c r="B1221" s="223">
        <v>2220106</v>
      </c>
      <c r="C1221" s="138" t="s">
        <v>1473</v>
      </c>
      <c r="D1221" s="227">
        <f>_xlfn.XLOOKUP(B1221,表3!B:B,表3!D:D,0)</f>
        <v>0</v>
      </c>
      <c r="E1221" s="139">
        <v>0</v>
      </c>
      <c r="F1221" s="139">
        <v>0</v>
      </c>
      <c r="G1221" s="231"/>
      <c r="H1221" s="76">
        <f t="shared" ref="H1221:H1284" si="41">IF(AND(D1221=0,E1221=0,F1221=0),0,1)</f>
        <v>0</v>
      </c>
    </row>
    <row r="1222" hidden="1" spans="1:8">
      <c r="A1222" s="222">
        <f t="shared" si="40"/>
        <v>7</v>
      </c>
      <c r="B1222" s="223">
        <v>2220107</v>
      </c>
      <c r="C1222" s="138" t="s">
        <v>1474</v>
      </c>
      <c r="D1222" s="227">
        <f>_xlfn.XLOOKUP(B1222,表3!B:B,表3!D:D,0)</f>
        <v>0</v>
      </c>
      <c r="E1222" s="139">
        <v>0</v>
      </c>
      <c r="F1222" s="139">
        <v>0</v>
      </c>
      <c r="G1222" s="231"/>
      <c r="H1222" s="76">
        <f t="shared" si="41"/>
        <v>0</v>
      </c>
    </row>
    <row r="1223" hidden="1" spans="1:8">
      <c r="A1223" s="222">
        <f t="shared" si="40"/>
        <v>7</v>
      </c>
      <c r="B1223" s="223">
        <v>2220112</v>
      </c>
      <c r="C1223" s="138" t="s">
        <v>1475</v>
      </c>
      <c r="D1223" s="227">
        <f>_xlfn.XLOOKUP(B1223,表3!B:B,表3!D:D,0)</f>
        <v>0</v>
      </c>
      <c r="E1223" s="139">
        <v>0</v>
      </c>
      <c r="F1223" s="139">
        <v>0</v>
      </c>
      <c r="G1223" s="231"/>
      <c r="H1223" s="76">
        <f t="shared" si="41"/>
        <v>0</v>
      </c>
    </row>
    <row r="1224" hidden="1" spans="1:8">
      <c r="A1224" s="222">
        <f t="shared" si="40"/>
        <v>7</v>
      </c>
      <c r="B1224" s="223">
        <v>2220113</v>
      </c>
      <c r="C1224" s="138" t="s">
        <v>1476</v>
      </c>
      <c r="D1224" s="227">
        <f>_xlfn.XLOOKUP(B1224,表3!B:B,表3!D:D,0)</f>
        <v>0</v>
      </c>
      <c r="E1224" s="139">
        <v>0</v>
      </c>
      <c r="F1224" s="139">
        <v>0</v>
      </c>
      <c r="G1224" s="231"/>
      <c r="H1224" s="76">
        <f t="shared" si="41"/>
        <v>0</v>
      </c>
    </row>
    <row r="1225" hidden="1" spans="1:8">
      <c r="A1225" s="222">
        <f t="shared" si="40"/>
        <v>7</v>
      </c>
      <c r="B1225" s="223">
        <v>2220114</v>
      </c>
      <c r="C1225" s="138" t="s">
        <v>1477</v>
      </c>
      <c r="D1225" s="227">
        <f>_xlfn.XLOOKUP(B1225,表3!B:B,表3!D:D,0)</f>
        <v>0</v>
      </c>
      <c r="E1225" s="139">
        <v>0</v>
      </c>
      <c r="F1225" s="139">
        <v>0</v>
      </c>
      <c r="G1225" s="231"/>
      <c r="H1225" s="76">
        <f t="shared" si="41"/>
        <v>0</v>
      </c>
    </row>
    <row r="1226" spans="1:8">
      <c r="A1226" s="222">
        <f t="shared" si="40"/>
        <v>7</v>
      </c>
      <c r="B1226" s="223">
        <v>2220115</v>
      </c>
      <c r="C1226" s="138" t="s">
        <v>1478</v>
      </c>
      <c r="D1226" s="227">
        <f>_xlfn.XLOOKUP(B1226,表3!B:B,表3!D:D,0)</f>
        <v>0</v>
      </c>
      <c r="E1226" s="139">
        <v>0</v>
      </c>
      <c r="F1226" s="139">
        <v>398</v>
      </c>
      <c r="G1226" s="231"/>
      <c r="H1226" s="76">
        <f t="shared" si="41"/>
        <v>1</v>
      </c>
    </row>
    <row r="1227" hidden="1" spans="1:8">
      <c r="A1227" s="222">
        <f t="shared" si="40"/>
        <v>7</v>
      </c>
      <c r="B1227" s="223">
        <v>2220118</v>
      </c>
      <c r="C1227" s="138" t="s">
        <v>1479</v>
      </c>
      <c r="D1227" s="227">
        <f>_xlfn.XLOOKUP(B1227,表3!B:B,表3!D:D,0)</f>
        <v>0</v>
      </c>
      <c r="E1227" s="139">
        <v>0</v>
      </c>
      <c r="F1227" s="139">
        <v>0</v>
      </c>
      <c r="G1227" s="231"/>
      <c r="H1227" s="76">
        <f t="shared" si="41"/>
        <v>0</v>
      </c>
    </row>
    <row r="1228" hidden="1" spans="1:8">
      <c r="A1228" s="222">
        <f t="shared" si="40"/>
        <v>7</v>
      </c>
      <c r="B1228" s="223">
        <v>2220119</v>
      </c>
      <c r="C1228" s="138" t="s">
        <v>1480</v>
      </c>
      <c r="D1228" s="227">
        <f>_xlfn.XLOOKUP(B1228,表3!B:B,表3!D:D,0)</f>
        <v>0</v>
      </c>
      <c r="E1228" s="139">
        <v>0</v>
      </c>
      <c r="F1228" s="139">
        <v>0</v>
      </c>
      <c r="G1228" s="231"/>
      <c r="H1228" s="76">
        <f t="shared" si="41"/>
        <v>0</v>
      </c>
    </row>
    <row r="1229" hidden="1" spans="1:8">
      <c r="A1229" s="222">
        <f t="shared" si="40"/>
        <v>7</v>
      </c>
      <c r="B1229" s="223">
        <v>2220120</v>
      </c>
      <c r="C1229" s="138" t="s">
        <v>1481</v>
      </c>
      <c r="D1229" s="227">
        <f>_xlfn.XLOOKUP(B1229,表3!B:B,表3!D:D,0)</f>
        <v>0</v>
      </c>
      <c r="E1229" s="139">
        <v>0</v>
      </c>
      <c r="F1229" s="139">
        <v>0</v>
      </c>
      <c r="G1229" s="231"/>
      <c r="H1229" s="76">
        <f t="shared" si="41"/>
        <v>0</v>
      </c>
    </row>
    <row r="1230" hidden="1" spans="1:8">
      <c r="A1230" s="222">
        <f t="shared" si="40"/>
        <v>7</v>
      </c>
      <c r="B1230" s="223">
        <v>2220121</v>
      </c>
      <c r="C1230" s="138" t="s">
        <v>1482</v>
      </c>
      <c r="D1230" s="227">
        <f>_xlfn.XLOOKUP(B1230,表3!B:B,表3!D:D,0)</f>
        <v>0</v>
      </c>
      <c r="E1230" s="139">
        <v>0</v>
      </c>
      <c r="F1230" s="139">
        <v>0</v>
      </c>
      <c r="G1230" s="231"/>
      <c r="H1230" s="76">
        <f t="shared" si="41"/>
        <v>0</v>
      </c>
    </row>
    <row r="1231" hidden="1" spans="1:8">
      <c r="A1231" s="222">
        <f t="shared" si="40"/>
        <v>7</v>
      </c>
      <c r="B1231" s="223">
        <v>2220150</v>
      </c>
      <c r="C1231" s="138" t="s">
        <v>587</v>
      </c>
      <c r="D1231" s="227">
        <f>_xlfn.XLOOKUP(B1231,表3!B:B,表3!D:D,0)</f>
        <v>0</v>
      </c>
      <c r="E1231" s="139">
        <v>0</v>
      </c>
      <c r="F1231" s="139">
        <v>0</v>
      </c>
      <c r="G1231" s="231"/>
      <c r="H1231" s="76">
        <f t="shared" si="41"/>
        <v>0</v>
      </c>
    </row>
    <row r="1232" spans="1:8">
      <c r="A1232" s="222">
        <f t="shared" si="40"/>
        <v>7</v>
      </c>
      <c r="B1232" s="223">
        <v>2220199</v>
      </c>
      <c r="C1232" s="138" t="s">
        <v>1483</v>
      </c>
      <c r="D1232" s="227">
        <f>_xlfn.XLOOKUP(B1232,表3!B:B,表3!D:D,0)</f>
        <v>0</v>
      </c>
      <c r="E1232" s="139">
        <v>0</v>
      </c>
      <c r="F1232" s="139">
        <v>834</v>
      </c>
      <c r="G1232" s="231"/>
      <c r="H1232" s="76">
        <f t="shared" si="41"/>
        <v>1</v>
      </c>
    </row>
    <row r="1233" hidden="1" spans="1:8">
      <c r="A1233" s="222">
        <f t="shared" si="40"/>
        <v>5</v>
      </c>
      <c r="B1233" s="223">
        <v>22203</v>
      </c>
      <c r="C1233" s="140" t="s">
        <v>1484</v>
      </c>
      <c r="D1233" s="227">
        <f>_xlfn.XLOOKUP(B1233,表3!B:B,表3!D:D,0)</f>
        <v>0</v>
      </c>
      <c r="E1233" s="139">
        <f>SUM(E1234:E1239)</f>
        <v>0</v>
      </c>
      <c r="F1233" s="139">
        <f>SUM(F1234:F1239)</f>
        <v>0</v>
      </c>
      <c r="G1233" s="231"/>
      <c r="H1233" s="76">
        <f t="shared" si="41"/>
        <v>0</v>
      </c>
    </row>
    <row r="1234" hidden="1" spans="1:8">
      <c r="A1234" s="222">
        <f t="shared" si="40"/>
        <v>7</v>
      </c>
      <c r="B1234" s="223">
        <v>2220301</v>
      </c>
      <c r="C1234" s="138" t="s">
        <v>1485</v>
      </c>
      <c r="D1234" s="227">
        <f>_xlfn.XLOOKUP(B1234,表3!B:B,表3!D:D,0)</f>
        <v>0</v>
      </c>
      <c r="E1234" s="139">
        <v>0</v>
      </c>
      <c r="F1234" s="139">
        <v>0</v>
      </c>
      <c r="G1234" s="231"/>
      <c r="H1234" s="76">
        <f t="shared" si="41"/>
        <v>0</v>
      </c>
    </row>
    <row r="1235" hidden="1" spans="1:8">
      <c r="A1235" s="222">
        <f t="shared" si="40"/>
        <v>7</v>
      </c>
      <c r="B1235" s="223">
        <v>2220303</v>
      </c>
      <c r="C1235" s="138" t="s">
        <v>1486</v>
      </c>
      <c r="D1235" s="227">
        <f>_xlfn.XLOOKUP(B1235,表3!B:B,表3!D:D,0)</f>
        <v>0</v>
      </c>
      <c r="E1235" s="139">
        <v>0</v>
      </c>
      <c r="F1235" s="139">
        <v>0</v>
      </c>
      <c r="G1235" s="231"/>
      <c r="H1235" s="76">
        <f t="shared" si="41"/>
        <v>0</v>
      </c>
    </row>
    <row r="1236" hidden="1" spans="1:8">
      <c r="A1236" s="222">
        <f t="shared" si="40"/>
        <v>7</v>
      </c>
      <c r="B1236" s="223">
        <v>2220304</v>
      </c>
      <c r="C1236" s="138" t="s">
        <v>1487</v>
      </c>
      <c r="D1236" s="227">
        <f>_xlfn.XLOOKUP(B1236,表3!B:B,表3!D:D,0)</f>
        <v>0</v>
      </c>
      <c r="E1236" s="139">
        <v>0</v>
      </c>
      <c r="F1236" s="139">
        <v>0</v>
      </c>
      <c r="G1236" s="231"/>
      <c r="H1236" s="76">
        <f t="shared" si="41"/>
        <v>0</v>
      </c>
    </row>
    <row r="1237" hidden="1" spans="1:8">
      <c r="A1237" s="222">
        <f t="shared" si="40"/>
        <v>7</v>
      </c>
      <c r="B1237" s="223">
        <v>2220305</v>
      </c>
      <c r="C1237" s="138" t="s">
        <v>1488</v>
      </c>
      <c r="D1237" s="227">
        <f>_xlfn.XLOOKUP(B1237,表3!B:B,表3!D:D,0)</f>
        <v>0</v>
      </c>
      <c r="E1237" s="139">
        <v>0</v>
      </c>
      <c r="F1237" s="139">
        <v>0</v>
      </c>
      <c r="G1237" s="231"/>
      <c r="H1237" s="76">
        <f t="shared" si="41"/>
        <v>0</v>
      </c>
    </row>
    <row r="1238" hidden="1" spans="1:8">
      <c r="A1238" s="222">
        <f t="shared" si="40"/>
        <v>7</v>
      </c>
      <c r="B1238" s="223">
        <v>2220306</v>
      </c>
      <c r="C1238" s="138" t="s">
        <v>1489</v>
      </c>
      <c r="D1238" s="227">
        <f>_xlfn.XLOOKUP(B1238,表3!B:B,表3!D:D,0)</f>
        <v>0</v>
      </c>
      <c r="E1238" s="139">
        <v>0</v>
      </c>
      <c r="F1238" s="139">
        <v>0</v>
      </c>
      <c r="G1238" s="231"/>
      <c r="H1238" s="76">
        <f t="shared" si="41"/>
        <v>0</v>
      </c>
    </row>
    <row r="1239" hidden="1" spans="1:8">
      <c r="A1239" s="222">
        <f t="shared" si="40"/>
        <v>7</v>
      </c>
      <c r="B1239" s="223">
        <v>2220399</v>
      </c>
      <c r="C1239" s="138" t="s">
        <v>1490</v>
      </c>
      <c r="D1239" s="227">
        <f>_xlfn.XLOOKUP(B1239,表3!B:B,表3!D:D,0)</f>
        <v>0</v>
      </c>
      <c r="E1239" s="139">
        <v>0</v>
      </c>
      <c r="F1239" s="139">
        <v>0</v>
      </c>
      <c r="G1239" s="231"/>
      <c r="H1239" s="76">
        <f t="shared" si="41"/>
        <v>0</v>
      </c>
    </row>
    <row r="1240" spans="1:8">
      <c r="A1240" s="222">
        <f t="shared" si="40"/>
        <v>5</v>
      </c>
      <c r="B1240" s="223">
        <v>22204</v>
      </c>
      <c r="C1240" s="140" t="s">
        <v>1491</v>
      </c>
      <c r="D1240" s="227">
        <f>_xlfn.XLOOKUP(B1240,表3!B:B,表3!D:D,0)</f>
        <v>0</v>
      </c>
      <c r="E1240" s="139">
        <f>SUM(E1241:E1245)</f>
        <v>0</v>
      </c>
      <c r="F1240" s="139">
        <f>SUM(F1241:F1245)</f>
        <v>188</v>
      </c>
      <c r="G1240" s="231"/>
      <c r="H1240" s="76">
        <f t="shared" si="41"/>
        <v>1</v>
      </c>
    </row>
    <row r="1241" spans="1:8">
      <c r="A1241" s="222">
        <f t="shared" si="40"/>
        <v>7</v>
      </c>
      <c r="B1241" s="223">
        <v>2220401</v>
      </c>
      <c r="C1241" s="138" t="s">
        <v>1492</v>
      </c>
      <c r="D1241" s="227">
        <f>_xlfn.XLOOKUP(B1241,表3!B:B,表3!D:D,0)</f>
        <v>0</v>
      </c>
      <c r="E1241" s="139">
        <v>0</v>
      </c>
      <c r="F1241" s="139">
        <v>156</v>
      </c>
      <c r="G1241" s="231"/>
      <c r="H1241" s="76">
        <f t="shared" si="41"/>
        <v>1</v>
      </c>
    </row>
    <row r="1242" hidden="1" spans="1:8">
      <c r="A1242" s="222">
        <f t="shared" si="40"/>
        <v>7</v>
      </c>
      <c r="B1242" s="223">
        <v>2220402</v>
      </c>
      <c r="C1242" s="138" t="s">
        <v>1493</v>
      </c>
      <c r="D1242" s="227">
        <f>_xlfn.XLOOKUP(B1242,表3!B:B,表3!D:D,0)</f>
        <v>0</v>
      </c>
      <c r="E1242" s="139">
        <v>0</v>
      </c>
      <c r="F1242" s="139">
        <v>0</v>
      </c>
      <c r="G1242" s="231"/>
      <c r="H1242" s="76">
        <f t="shared" si="41"/>
        <v>0</v>
      </c>
    </row>
    <row r="1243" hidden="1" spans="1:8">
      <c r="A1243" s="222">
        <f t="shared" si="40"/>
        <v>7</v>
      </c>
      <c r="B1243" s="223">
        <v>2220403</v>
      </c>
      <c r="C1243" s="138" t="s">
        <v>1494</v>
      </c>
      <c r="D1243" s="227">
        <f>_xlfn.XLOOKUP(B1243,表3!B:B,表3!D:D,0)</f>
        <v>0</v>
      </c>
      <c r="E1243" s="139">
        <v>0</v>
      </c>
      <c r="F1243" s="139">
        <v>0</v>
      </c>
      <c r="G1243" s="231"/>
      <c r="H1243" s="76">
        <f t="shared" si="41"/>
        <v>0</v>
      </c>
    </row>
    <row r="1244" hidden="1" spans="1:8">
      <c r="A1244" s="222">
        <f t="shared" si="40"/>
        <v>7</v>
      </c>
      <c r="B1244" s="223">
        <v>2220404</v>
      </c>
      <c r="C1244" s="138" t="s">
        <v>1495</v>
      </c>
      <c r="D1244" s="227">
        <f>_xlfn.XLOOKUP(B1244,表3!B:B,表3!D:D,0)</f>
        <v>0</v>
      </c>
      <c r="E1244" s="139">
        <v>0</v>
      </c>
      <c r="F1244" s="139">
        <v>0</v>
      </c>
      <c r="G1244" s="231"/>
      <c r="H1244" s="76">
        <f t="shared" si="41"/>
        <v>0</v>
      </c>
    </row>
    <row r="1245" spans="1:8">
      <c r="A1245" s="222">
        <f t="shared" si="40"/>
        <v>7</v>
      </c>
      <c r="B1245" s="223">
        <v>2220499</v>
      </c>
      <c r="C1245" s="138" t="s">
        <v>1496</v>
      </c>
      <c r="D1245" s="227">
        <f>_xlfn.XLOOKUP(B1245,表3!B:B,表3!D:D,0)</f>
        <v>0</v>
      </c>
      <c r="E1245" s="139">
        <v>0</v>
      </c>
      <c r="F1245" s="139">
        <v>32</v>
      </c>
      <c r="G1245" s="231"/>
      <c r="H1245" s="76">
        <f t="shared" si="41"/>
        <v>1</v>
      </c>
    </row>
    <row r="1246" hidden="1" spans="1:8">
      <c r="A1246" s="222">
        <f t="shared" si="40"/>
        <v>5</v>
      </c>
      <c r="B1246" s="223">
        <v>22205</v>
      </c>
      <c r="C1246" s="140" t="s">
        <v>1497</v>
      </c>
      <c r="D1246" s="227">
        <f>_xlfn.XLOOKUP(B1246,表3!B:B,表3!D:D,0)</f>
        <v>0</v>
      </c>
      <c r="E1246" s="139">
        <f>SUM(E1247:E1258)</f>
        <v>0</v>
      </c>
      <c r="F1246" s="139">
        <f>SUM(F1247:F1258)</f>
        <v>0</v>
      </c>
      <c r="G1246" s="231"/>
      <c r="H1246" s="76">
        <f t="shared" si="41"/>
        <v>0</v>
      </c>
    </row>
    <row r="1247" hidden="1" spans="1:8">
      <c r="A1247" s="222">
        <f t="shared" si="40"/>
        <v>7</v>
      </c>
      <c r="B1247" s="223">
        <v>2220501</v>
      </c>
      <c r="C1247" s="138" t="s">
        <v>1498</v>
      </c>
      <c r="D1247" s="227">
        <f>_xlfn.XLOOKUP(B1247,表3!B:B,表3!D:D,0)</f>
        <v>0</v>
      </c>
      <c r="E1247" s="139">
        <v>0</v>
      </c>
      <c r="F1247" s="139">
        <v>0</v>
      </c>
      <c r="G1247" s="231"/>
      <c r="H1247" s="76">
        <f t="shared" si="41"/>
        <v>0</v>
      </c>
    </row>
    <row r="1248" hidden="1" spans="1:8">
      <c r="A1248" s="222">
        <f t="shared" si="40"/>
        <v>7</v>
      </c>
      <c r="B1248" s="223">
        <v>2220502</v>
      </c>
      <c r="C1248" s="138" t="s">
        <v>1499</v>
      </c>
      <c r="D1248" s="227">
        <f>_xlfn.XLOOKUP(B1248,表3!B:B,表3!D:D,0)</f>
        <v>0</v>
      </c>
      <c r="E1248" s="139">
        <v>0</v>
      </c>
      <c r="F1248" s="139">
        <v>0</v>
      </c>
      <c r="G1248" s="231"/>
      <c r="H1248" s="76">
        <f t="shared" si="41"/>
        <v>0</v>
      </c>
    </row>
    <row r="1249" hidden="1" spans="1:8">
      <c r="A1249" s="222">
        <f t="shared" si="40"/>
        <v>7</v>
      </c>
      <c r="B1249" s="223">
        <v>2220503</v>
      </c>
      <c r="C1249" s="138" t="s">
        <v>1500</v>
      </c>
      <c r="D1249" s="227">
        <f>_xlfn.XLOOKUP(B1249,表3!B:B,表3!D:D,0)</f>
        <v>0</v>
      </c>
      <c r="E1249" s="139">
        <v>0</v>
      </c>
      <c r="F1249" s="139">
        <v>0</v>
      </c>
      <c r="G1249" s="231"/>
      <c r="H1249" s="76">
        <f t="shared" si="41"/>
        <v>0</v>
      </c>
    </row>
    <row r="1250" hidden="1" spans="1:8">
      <c r="A1250" s="222">
        <f t="shared" si="40"/>
        <v>7</v>
      </c>
      <c r="B1250" s="223">
        <v>2220504</v>
      </c>
      <c r="C1250" s="138" t="s">
        <v>1501</v>
      </c>
      <c r="D1250" s="227">
        <f>_xlfn.XLOOKUP(B1250,表3!B:B,表3!D:D,0)</f>
        <v>0</v>
      </c>
      <c r="E1250" s="139">
        <v>0</v>
      </c>
      <c r="F1250" s="139">
        <v>0</v>
      </c>
      <c r="G1250" s="231"/>
      <c r="H1250" s="76">
        <f t="shared" si="41"/>
        <v>0</v>
      </c>
    </row>
    <row r="1251" hidden="1" spans="1:8">
      <c r="A1251" s="222">
        <f t="shared" si="40"/>
        <v>7</v>
      </c>
      <c r="B1251" s="223">
        <v>2220505</v>
      </c>
      <c r="C1251" s="138" t="s">
        <v>1502</v>
      </c>
      <c r="D1251" s="227">
        <f>_xlfn.XLOOKUP(B1251,表3!B:B,表3!D:D,0)</f>
        <v>0</v>
      </c>
      <c r="E1251" s="139">
        <v>0</v>
      </c>
      <c r="F1251" s="139">
        <v>0</v>
      </c>
      <c r="G1251" s="231"/>
      <c r="H1251" s="76">
        <f t="shared" si="41"/>
        <v>0</v>
      </c>
    </row>
    <row r="1252" hidden="1" spans="1:8">
      <c r="A1252" s="222">
        <f t="shared" si="40"/>
        <v>7</v>
      </c>
      <c r="B1252" s="223">
        <v>2220506</v>
      </c>
      <c r="C1252" s="138" t="s">
        <v>1503</v>
      </c>
      <c r="D1252" s="227">
        <f>_xlfn.XLOOKUP(B1252,表3!B:B,表3!D:D,0)</f>
        <v>0</v>
      </c>
      <c r="E1252" s="139">
        <v>0</v>
      </c>
      <c r="F1252" s="139">
        <v>0</v>
      </c>
      <c r="G1252" s="231"/>
      <c r="H1252" s="76">
        <f t="shared" si="41"/>
        <v>0</v>
      </c>
    </row>
    <row r="1253" hidden="1" spans="1:8">
      <c r="A1253" s="222">
        <f t="shared" si="40"/>
        <v>7</v>
      </c>
      <c r="B1253" s="223">
        <v>2220507</v>
      </c>
      <c r="C1253" s="138" t="s">
        <v>1504</v>
      </c>
      <c r="D1253" s="227">
        <f>_xlfn.XLOOKUP(B1253,表3!B:B,表3!D:D,0)</f>
        <v>0</v>
      </c>
      <c r="E1253" s="139">
        <v>0</v>
      </c>
      <c r="F1253" s="139">
        <v>0</v>
      </c>
      <c r="G1253" s="231"/>
      <c r="H1253" s="76">
        <f t="shared" si="41"/>
        <v>0</v>
      </c>
    </row>
    <row r="1254" hidden="1" spans="1:8">
      <c r="A1254" s="222">
        <f t="shared" si="40"/>
        <v>7</v>
      </c>
      <c r="B1254" s="223">
        <v>2220508</v>
      </c>
      <c r="C1254" s="138" t="s">
        <v>1505</v>
      </c>
      <c r="D1254" s="227">
        <f>_xlfn.XLOOKUP(B1254,表3!B:B,表3!D:D,0)</f>
        <v>0</v>
      </c>
      <c r="E1254" s="139">
        <v>0</v>
      </c>
      <c r="F1254" s="139">
        <v>0</v>
      </c>
      <c r="G1254" s="231"/>
      <c r="H1254" s="76">
        <f t="shared" si="41"/>
        <v>0</v>
      </c>
    </row>
    <row r="1255" hidden="1" spans="1:8">
      <c r="A1255" s="222">
        <f t="shared" si="40"/>
        <v>7</v>
      </c>
      <c r="B1255" s="223">
        <v>2220509</v>
      </c>
      <c r="C1255" s="138" t="s">
        <v>1506</v>
      </c>
      <c r="D1255" s="227">
        <f>_xlfn.XLOOKUP(B1255,表3!B:B,表3!D:D,0)</f>
        <v>0</v>
      </c>
      <c r="E1255" s="139">
        <v>0</v>
      </c>
      <c r="F1255" s="139">
        <v>0</v>
      </c>
      <c r="G1255" s="231"/>
      <c r="H1255" s="76">
        <f t="shared" si="41"/>
        <v>0</v>
      </c>
    </row>
    <row r="1256" hidden="1" spans="1:8">
      <c r="A1256" s="222">
        <f t="shared" si="40"/>
        <v>7</v>
      </c>
      <c r="B1256" s="223">
        <v>2220510</v>
      </c>
      <c r="C1256" s="138" t="s">
        <v>1507</v>
      </c>
      <c r="D1256" s="227">
        <f>_xlfn.XLOOKUP(B1256,表3!B:B,表3!D:D,0)</f>
        <v>0</v>
      </c>
      <c r="E1256" s="139">
        <v>0</v>
      </c>
      <c r="F1256" s="139">
        <v>0</v>
      </c>
      <c r="G1256" s="231"/>
      <c r="H1256" s="76">
        <f t="shared" si="41"/>
        <v>0</v>
      </c>
    </row>
    <row r="1257" hidden="1" spans="1:8">
      <c r="A1257" s="222">
        <f t="shared" si="40"/>
        <v>7</v>
      </c>
      <c r="B1257" s="223">
        <v>2220511</v>
      </c>
      <c r="C1257" s="138" t="s">
        <v>1508</v>
      </c>
      <c r="D1257" s="227">
        <f>_xlfn.XLOOKUP(B1257,表3!B:B,表3!D:D,0)</f>
        <v>0</v>
      </c>
      <c r="E1257" s="139">
        <v>0</v>
      </c>
      <c r="F1257" s="139">
        <v>0</v>
      </c>
      <c r="G1257" s="231"/>
      <c r="H1257" s="76">
        <f t="shared" si="41"/>
        <v>0</v>
      </c>
    </row>
    <row r="1258" hidden="1" spans="1:8">
      <c r="A1258" s="222">
        <f t="shared" si="40"/>
        <v>7</v>
      </c>
      <c r="B1258" s="223">
        <v>2220599</v>
      </c>
      <c r="C1258" s="138" t="s">
        <v>1509</v>
      </c>
      <c r="D1258" s="227">
        <f>_xlfn.XLOOKUP(B1258,表3!B:B,表3!D:D,0)</f>
        <v>0</v>
      </c>
      <c r="E1258" s="139">
        <v>0</v>
      </c>
      <c r="F1258" s="139">
        <v>0</v>
      </c>
      <c r="G1258" s="231"/>
      <c r="H1258" s="76">
        <f t="shared" si="41"/>
        <v>0</v>
      </c>
    </row>
    <row r="1259" spans="1:8">
      <c r="A1259" s="222">
        <f t="shared" si="40"/>
        <v>3</v>
      </c>
      <c r="B1259" s="223">
        <v>224</v>
      </c>
      <c r="C1259" s="140" t="s">
        <v>553</v>
      </c>
      <c r="D1259" s="227">
        <f>_xlfn.XLOOKUP(B1259,表3!B:B,表3!D:D,0)</f>
        <v>2703.97</v>
      </c>
      <c r="E1259" s="139">
        <f>SUM(E1260,E1271,E1278,E1286,E1299,E1303,E1307)</f>
        <v>2703.97</v>
      </c>
      <c r="F1259" s="139">
        <f>SUM(F1260,F1271,F1278,F1286,F1299,F1303,F1307)</f>
        <v>4679</v>
      </c>
      <c r="G1259" s="231"/>
      <c r="H1259" s="76">
        <f t="shared" si="41"/>
        <v>1</v>
      </c>
    </row>
    <row r="1260" spans="1:8">
      <c r="A1260" s="222">
        <f t="shared" si="40"/>
        <v>5</v>
      </c>
      <c r="B1260" s="223">
        <v>22401</v>
      </c>
      <c r="C1260" s="140" t="s">
        <v>1510</v>
      </c>
      <c r="D1260" s="227">
        <f>_xlfn.XLOOKUP(B1260,表3!B:B,表3!D:D,0)</f>
        <v>1838.77</v>
      </c>
      <c r="E1260" s="139">
        <f>SUM(E1261:E1270)</f>
        <v>1838.77</v>
      </c>
      <c r="F1260" s="139">
        <f>SUM(F1261:F1270)</f>
        <v>1753</v>
      </c>
      <c r="G1260" s="231"/>
      <c r="H1260" s="76">
        <f t="shared" si="41"/>
        <v>1</v>
      </c>
    </row>
    <row r="1261" spans="1:8">
      <c r="A1261" s="222">
        <f t="shared" si="40"/>
        <v>7</v>
      </c>
      <c r="B1261" s="223">
        <v>2240101</v>
      </c>
      <c r="C1261" s="138" t="s">
        <v>579</v>
      </c>
      <c r="D1261" s="227">
        <f>_xlfn.XLOOKUP(B1261,表3!B:B,表3!D:D,0)</f>
        <v>1316.97</v>
      </c>
      <c r="E1261" s="139">
        <v>1316.97</v>
      </c>
      <c r="F1261" s="139">
        <v>1013</v>
      </c>
      <c r="G1261" s="231"/>
      <c r="H1261" s="76">
        <f t="shared" si="41"/>
        <v>1</v>
      </c>
    </row>
    <row r="1262" spans="1:8">
      <c r="A1262" s="222">
        <f t="shared" si="40"/>
        <v>7</v>
      </c>
      <c r="B1262" s="223">
        <v>2240102</v>
      </c>
      <c r="C1262" s="138" t="s">
        <v>339</v>
      </c>
      <c r="D1262" s="227">
        <f>_xlfn.XLOOKUP(B1262,表3!B:B,表3!D:D,0)</f>
        <v>104</v>
      </c>
      <c r="E1262" s="139">
        <v>104</v>
      </c>
      <c r="F1262" s="139">
        <v>318</v>
      </c>
      <c r="G1262" s="231"/>
      <c r="H1262" s="76">
        <f t="shared" si="41"/>
        <v>1</v>
      </c>
    </row>
    <row r="1263" hidden="1" spans="1:8">
      <c r="A1263" s="222">
        <f t="shared" si="40"/>
        <v>7</v>
      </c>
      <c r="B1263" s="223">
        <v>2240103</v>
      </c>
      <c r="C1263" s="138" t="s">
        <v>580</v>
      </c>
      <c r="D1263" s="227">
        <f>_xlfn.XLOOKUP(B1263,表3!B:B,表3!D:D,0)</f>
        <v>0</v>
      </c>
      <c r="E1263" s="139">
        <v>0</v>
      </c>
      <c r="F1263" s="139">
        <v>0</v>
      </c>
      <c r="G1263" s="231"/>
      <c r="H1263" s="76">
        <f t="shared" si="41"/>
        <v>0</v>
      </c>
    </row>
    <row r="1264" hidden="1" spans="1:8">
      <c r="A1264" s="222">
        <f t="shared" si="40"/>
        <v>7</v>
      </c>
      <c r="B1264" s="223">
        <v>2240104</v>
      </c>
      <c r="C1264" s="138" t="s">
        <v>1511</v>
      </c>
      <c r="D1264" s="227">
        <f>_xlfn.XLOOKUP(B1264,表3!B:B,表3!D:D,0)</f>
        <v>0</v>
      </c>
      <c r="E1264" s="139">
        <v>0</v>
      </c>
      <c r="F1264" s="139">
        <v>0</v>
      </c>
      <c r="G1264" s="231"/>
      <c r="H1264" s="76">
        <f t="shared" si="41"/>
        <v>0</v>
      </c>
    </row>
    <row r="1265" hidden="1" spans="1:8">
      <c r="A1265" s="222">
        <f t="shared" si="40"/>
        <v>7</v>
      </c>
      <c r="B1265" s="223">
        <v>2240105</v>
      </c>
      <c r="C1265" s="138" t="s">
        <v>1512</v>
      </c>
      <c r="D1265" s="227">
        <f>_xlfn.XLOOKUP(B1265,表3!B:B,表3!D:D,0)</f>
        <v>0</v>
      </c>
      <c r="E1265" s="139">
        <v>0</v>
      </c>
      <c r="F1265" s="139">
        <v>0</v>
      </c>
      <c r="G1265" s="231"/>
      <c r="H1265" s="76">
        <f t="shared" si="41"/>
        <v>0</v>
      </c>
    </row>
    <row r="1266" hidden="1" spans="1:8">
      <c r="A1266" s="222">
        <f t="shared" si="40"/>
        <v>7</v>
      </c>
      <c r="B1266" s="223">
        <v>2240106</v>
      </c>
      <c r="C1266" s="138" t="s">
        <v>1513</v>
      </c>
      <c r="D1266" s="227">
        <f>_xlfn.XLOOKUP(B1266,表3!B:B,表3!D:D,0)</f>
        <v>0</v>
      </c>
      <c r="E1266" s="139">
        <v>0</v>
      </c>
      <c r="F1266" s="139">
        <v>0</v>
      </c>
      <c r="G1266" s="231"/>
      <c r="H1266" s="76">
        <f t="shared" si="41"/>
        <v>0</v>
      </c>
    </row>
    <row r="1267" spans="1:8">
      <c r="A1267" s="222">
        <f t="shared" si="40"/>
        <v>7</v>
      </c>
      <c r="B1267" s="223">
        <v>2240108</v>
      </c>
      <c r="C1267" s="138" t="s">
        <v>1514</v>
      </c>
      <c r="D1267" s="227">
        <f>_xlfn.XLOOKUP(B1267,表3!B:B,表3!D:D,0)</f>
        <v>0</v>
      </c>
      <c r="E1267" s="139">
        <v>0</v>
      </c>
      <c r="F1267" s="139">
        <v>22</v>
      </c>
      <c r="G1267" s="231"/>
      <c r="H1267" s="76">
        <f t="shared" si="41"/>
        <v>1</v>
      </c>
    </row>
    <row r="1268" hidden="1" spans="1:8">
      <c r="A1268" s="222">
        <f t="shared" si="40"/>
        <v>7</v>
      </c>
      <c r="B1268" s="223">
        <v>2240109</v>
      </c>
      <c r="C1268" s="138" t="s">
        <v>1515</v>
      </c>
      <c r="D1268" s="227">
        <f>_xlfn.XLOOKUP(B1268,表3!B:B,表3!D:D,0)</f>
        <v>0</v>
      </c>
      <c r="E1268" s="139">
        <v>0</v>
      </c>
      <c r="F1268" s="139">
        <v>0</v>
      </c>
      <c r="G1268" s="231"/>
      <c r="H1268" s="76">
        <f t="shared" si="41"/>
        <v>0</v>
      </c>
    </row>
    <row r="1269" hidden="1" spans="1:8">
      <c r="A1269" s="222">
        <f t="shared" si="40"/>
        <v>7</v>
      </c>
      <c r="B1269" s="223">
        <v>2240150</v>
      </c>
      <c r="C1269" s="138" t="s">
        <v>587</v>
      </c>
      <c r="D1269" s="227">
        <f>_xlfn.XLOOKUP(B1269,表3!B:B,表3!D:D,0)</f>
        <v>0</v>
      </c>
      <c r="E1269" s="139">
        <v>0</v>
      </c>
      <c r="F1269" s="139">
        <v>0</v>
      </c>
      <c r="G1269" s="231"/>
      <c r="H1269" s="76">
        <f t="shared" si="41"/>
        <v>0</v>
      </c>
    </row>
    <row r="1270" spans="1:8">
      <c r="A1270" s="222">
        <f t="shared" si="40"/>
        <v>7</v>
      </c>
      <c r="B1270" s="223">
        <v>2240199</v>
      </c>
      <c r="C1270" s="138" t="s">
        <v>1516</v>
      </c>
      <c r="D1270" s="227">
        <f>_xlfn.XLOOKUP(B1270,表3!B:B,表3!D:D,0)</f>
        <v>417.8</v>
      </c>
      <c r="E1270" s="139">
        <v>417.8</v>
      </c>
      <c r="F1270" s="139">
        <v>400</v>
      </c>
      <c r="G1270" s="231"/>
      <c r="H1270" s="76">
        <f t="shared" si="41"/>
        <v>1</v>
      </c>
    </row>
    <row r="1271" spans="1:8">
      <c r="A1271" s="222">
        <f t="shared" si="40"/>
        <v>5</v>
      </c>
      <c r="B1271" s="223">
        <v>22402</v>
      </c>
      <c r="C1271" s="140" t="s">
        <v>1517</v>
      </c>
      <c r="D1271" s="227">
        <f>_xlfn.XLOOKUP(B1271,表3!B:B,表3!D:D,0)</f>
        <v>865.2</v>
      </c>
      <c r="E1271" s="139">
        <f>SUM(E1272:E1277)</f>
        <v>865.2</v>
      </c>
      <c r="F1271" s="139">
        <f>SUM(F1272:F1277)</f>
        <v>879</v>
      </c>
      <c r="G1271" s="231"/>
      <c r="H1271" s="76">
        <f t="shared" si="41"/>
        <v>1</v>
      </c>
    </row>
    <row r="1272" spans="1:8">
      <c r="A1272" s="222">
        <f t="shared" si="40"/>
        <v>7</v>
      </c>
      <c r="B1272" s="223">
        <v>2240201</v>
      </c>
      <c r="C1272" s="138" t="s">
        <v>579</v>
      </c>
      <c r="D1272" s="227">
        <f>_xlfn.XLOOKUP(B1272,表3!B:B,表3!D:D,0)</f>
        <v>0</v>
      </c>
      <c r="E1272" s="139">
        <v>0</v>
      </c>
      <c r="F1272" s="139">
        <v>103</v>
      </c>
      <c r="G1272" s="231"/>
      <c r="H1272" s="76">
        <f t="shared" si="41"/>
        <v>1</v>
      </c>
    </row>
    <row r="1273" spans="1:8">
      <c r="A1273" s="222">
        <f t="shared" si="40"/>
        <v>7</v>
      </c>
      <c r="B1273" s="223">
        <v>2240202</v>
      </c>
      <c r="C1273" s="138" t="s">
        <v>339</v>
      </c>
      <c r="D1273" s="227">
        <f>_xlfn.XLOOKUP(B1273,表3!B:B,表3!D:D,0)</f>
        <v>0</v>
      </c>
      <c r="E1273" s="139">
        <v>0</v>
      </c>
      <c r="F1273" s="139">
        <v>715</v>
      </c>
      <c r="G1273" s="231"/>
      <c r="H1273" s="76">
        <f t="shared" si="41"/>
        <v>1</v>
      </c>
    </row>
    <row r="1274" hidden="1" spans="1:8">
      <c r="A1274" s="222">
        <f t="shared" si="40"/>
        <v>7</v>
      </c>
      <c r="B1274" s="223">
        <v>2240203</v>
      </c>
      <c r="C1274" s="138" t="s">
        <v>580</v>
      </c>
      <c r="D1274" s="227">
        <f>_xlfn.XLOOKUP(B1274,表3!B:B,表3!D:D,0)</f>
        <v>0</v>
      </c>
      <c r="E1274" s="139">
        <v>0</v>
      </c>
      <c r="F1274" s="139">
        <v>0</v>
      </c>
      <c r="G1274" s="231"/>
      <c r="H1274" s="76">
        <f t="shared" si="41"/>
        <v>0</v>
      </c>
    </row>
    <row r="1275" spans="1:8">
      <c r="A1275" s="222">
        <f t="shared" si="40"/>
        <v>7</v>
      </c>
      <c r="B1275" s="223">
        <v>2240204</v>
      </c>
      <c r="C1275" s="138" t="s">
        <v>1518</v>
      </c>
      <c r="D1275" s="227">
        <f>_xlfn.XLOOKUP(B1275,表3!B:B,表3!D:D,0)</f>
        <v>865.2</v>
      </c>
      <c r="E1275" s="139">
        <v>865.2</v>
      </c>
      <c r="F1275" s="139">
        <v>10</v>
      </c>
      <c r="G1275" s="231"/>
      <c r="H1275" s="76">
        <f t="shared" si="41"/>
        <v>1</v>
      </c>
    </row>
    <row r="1276" hidden="1" spans="1:8">
      <c r="A1276" s="222">
        <f t="shared" si="40"/>
        <v>7</v>
      </c>
      <c r="B1276" s="223">
        <v>2240250</v>
      </c>
      <c r="C1276" s="138" t="s">
        <v>587</v>
      </c>
      <c r="D1276" s="227">
        <f>_xlfn.XLOOKUP(B1276,表3!B:B,表3!D:D,0)</f>
        <v>0</v>
      </c>
      <c r="E1276" s="139">
        <v>0</v>
      </c>
      <c r="F1276" s="139">
        <v>0</v>
      </c>
      <c r="G1276" s="231"/>
      <c r="H1276" s="76">
        <f t="shared" si="41"/>
        <v>0</v>
      </c>
    </row>
    <row r="1277" spans="1:8">
      <c r="A1277" s="222">
        <f t="shared" si="40"/>
        <v>7</v>
      </c>
      <c r="B1277" s="223">
        <v>2240299</v>
      </c>
      <c r="C1277" s="138" t="s">
        <v>1519</v>
      </c>
      <c r="D1277" s="227">
        <f>_xlfn.XLOOKUP(B1277,表3!B:B,表3!D:D,0)</f>
        <v>0</v>
      </c>
      <c r="E1277" s="139">
        <v>0</v>
      </c>
      <c r="F1277" s="139">
        <v>51</v>
      </c>
      <c r="G1277" s="231"/>
      <c r="H1277" s="76">
        <f t="shared" si="41"/>
        <v>1</v>
      </c>
    </row>
    <row r="1278" hidden="1" spans="1:8">
      <c r="A1278" s="222">
        <f t="shared" si="40"/>
        <v>5</v>
      </c>
      <c r="B1278" s="223">
        <v>22404</v>
      </c>
      <c r="C1278" s="140" t="s">
        <v>1520</v>
      </c>
      <c r="D1278" s="227">
        <f>_xlfn.XLOOKUP(B1278,表3!B:B,表3!D:D,0)</f>
        <v>0</v>
      </c>
      <c r="E1278" s="139">
        <f>SUM(E1279:E1285)</f>
        <v>0</v>
      </c>
      <c r="F1278" s="139">
        <f>SUM(F1279:F1285)</f>
        <v>0</v>
      </c>
      <c r="G1278" s="231"/>
      <c r="H1278" s="76">
        <f t="shared" si="41"/>
        <v>0</v>
      </c>
    </row>
    <row r="1279" hidden="1" spans="1:8">
      <c r="A1279" s="222">
        <f t="shared" si="40"/>
        <v>7</v>
      </c>
      <c r="B1279" s="223">
        <v>2240401</v>
      </c>
      <c r="C1279" s="138" t="s">
        <v>579</v>
      </c>
      <c r="D1279" s="227">
        <f>_xlfn.XLOOKUP(B1279,表3!B:B,表3!D:D,0)</f>
        <v>0</v>
      </c>
      <c r="E1279" s="139">
        <v>0</v>
      </c>
      <c r="F1279" s="139">
        <v>0</v>
      </c>
      <c r="G1279" s="231"/>
      <c r="H1279" s="76">
        <f t="shared" si="41"/>
        <v>0</v>
      </c>
    </row>
    <row r="1280" hidden="1" spans="1:8">
      <c r="A1280" s="222">
        <f t="shared" si="40"/>
        <v>7</v>
      </c>
      <c r="B1280" s="223">
        <v>2240402</v>
      </c>
      <c r="C1280" s="138" t="s">
        <v>339</v>
      </c>
      <c r="D1280" s="227">
        <f>_xlfn.XLOOKUP(B1280,表3!B:B,表3!D:D,0)</f>
        <v>0</v>
      </c>
      <c r="E1280" s="139">
        <v>0</v>
      </c>
      <c r="F1280" s="139">
        <v>0</v>
      </c>
      <c r="G1280" s="231"/>
      <c r="H1280" s="76">
        <f t="shared" si="41"/>
        <v>0</v>
      </c>
    </row>
    <row r="1281" hidden="1" spans="1:8">
      <c r="A1281" s="222">
        <f t="shared" si="40"/>
        <v>7</v>
      </c>
      <c r="B1281" s="223">
        <v>2240403</v>
      </c>
      <c r="C1281" s="138" t="s">
        <v>580</v>
      </c>
      <c r="D1281" s="227">
        <f>_xlfn.XLOOKUP(B1281,表3!B:B,表3!D:D,0)</f>
        <v>0</v>
      </c>
      <c r="E1281" s="139">
        <v>0</v>
      </c>
      <c r="F1281" s="139">
        <v>0</v>
      </c>
      <c r="G1281" s="231"/>
      <c r="H1281" s="76">
        <f t="shared" si="41"/>
        <v>0</v>
      </c>
    </row>
    <row r="1282" hidden="1" spans="1:8">
      <c r="A1282" s="222">
        <f t="shared" si="40"/>
        <v>7</v>
      </c>
      <c r="B1282" s="223">
        <v>2240404</v>
      </c>
      <c r="C1282" s="138" t="s">
        <v>1521</v>
      </c>
      <c r="D1282" s="227">
        <f>_xlfn.XLOOKUP(B1282,表3!B:B,表3!D:D,0)</f>
        <v>0</v>
      </c>
      <c r="E1282" s="139">
        <v>0</v>
      </c>
      <c r="F1282" s="139">
        <v>0</v>
      </c>
      <c r="G1282" s="231"/>
      <c r="H1282" s="76">
        <f t="shared" si="41"/>
        <v>0</v>
      </c>
    </row>
    <row r="1283" hidden="1" spans="1:8">
      <c r="A1283" s="222">
        <f t="shared" si="40"/>
        <v>7</v>
      </c>
      <c r="B1283" s="223">
        <v>2240405</v>
      </c>
      <c r="C1283" s="138" t="s">
        <v>1522</v>
      </c>
      <c r="D1283" s="227">
        <f>_xlfn.XLOOKUP(B1283,表3!B:B,表3!D:D,0)</f>
        <v>0</v>
      </c>
      <c r="E1283" s="139">
        <v>0</v>
      </c>
      <c r="F1283" s="139">
        <v>0</v>
      </c>
      <c r="G1283" s="231"/>
      <c r="H1283" s="76">
        <f t="shared" si="41"/>
        <v>0</v>
      </c>
    </row>
    <row r="1284" hidden="1" spans="1:8">
      <c r="A1284" s="222">
        <f t="shared" ref="A1284:A1332" si="42">LEN(B1284)</f>
        <v>7</v>
      </c>
      <c r="B1284" s="223">
        <v>2240450</v>
      </c>
      <c r="C1284" s="138" t="s">
        <v>587</v>
      </c>
      <c r="D1284" s="227">
        <f>_xlfn.XLOOKUP(B1284,表3!B:B,表3!D:D,0)</f>
        <v>0</v>
      </c>
      <c r="E1284" s="139">
        <v>0</v>
      </c>
      <c r="F1284" s="139">
        <v>0</v>
      </c>
      <c r="G1284" s="231"/>
      <c r="H1284" s="76">
        <f t="shared" si="41"/>
        <v>0</v>
      </c>
    </row>
    <row r="1285" hidden="1" spans="1:8">
      <c r="A1285" s="222">
        <f t="shared" si="42"/>
        <v>7</v>
      </c>
      <c r="B1285" s="223">
        <v>2240499</v>
      </c>
      <c r="C1285" s="138" t="s">
        <v>1523</v>
      </c>
      <c r="D1285" s="227">
        <f>_xlfn.XLOOKUP(B1285,表3!B:B,表3!D:D,0)</f>
        <v>0</v>
      </c>
      <c r="E1285" s="139">
        <v>0</v>
      </c>
      <c r="F1285" s="139">
        <v>0</v>
      </c>
      <c r="G1285" s="231"/>
      <c r="H1285" s="76">
        <f t="shared" ref="H1285:H1332" si="43">IF(AND(D1285=0,E1285=0,F1285=0),0,1)</f>
        <v>0</v>
      </c>
    </row>
    <row r="1286" hidden="1" spans="1:8">
      <c r="A1286" s="222">
        <f t="shared" si="42"/>
        <v>5</v>
      </c>
      <c r="B1286" s="223">
        <v>22405</v>
      </c>
      <c r="C1286" s="140" t="s">
        <v>1524</v>
      </c>
      <c r="D1286" s="227">
        <f>_xlfn.XLOOKUP(B1286,表3!B:B,表3!D:D,0)</f>
        <v>0</v>
      </c>
      <c r="E1286" s="139">
        <f>SUM(E1287:E1298)</f>
        <v>0</v>
      </c>
      <c r="F1286" s="139">
        <f>SUM(F1287:F1298)</f>
        <v>0</v>
      </c>
      <c r="G1286" s="231"/>
      <c r="H1286" s="76">
        <f t="shared" si="43"/>
        <v>0</v>
      </c>
    </row>
    <row r="1287" hidden="1" spans="1:8">
      <c r="A1287" s="222">
        <f t="shared" si="42"/>
        <v>7</v>
      </c>
      <c r="B1287" s="223">
        <v>2240501</v>
      </c>
      <c r="C1287" s="138" t="s">
        <v>579</v>
      </c>
      <c r="D1287" s="227">
        <f>_xlfn.XLOOKUP(B1287,表3!B:B,表3!D:D,0)</f>
        <v>0</v>
      </c>
      <c r="E1287" s="139">
        <v>0</v>
      </c>
      <c r="F1287" s="139">
        <v>0</v>
      </c>
      <c r="G1287" s="231"/>
      <c r="H1287" s="76">
        <f t="shared" si="43"/>
        <v>0</v>
      </c>
    </row>
    <row r="1288" hidden="1" spans="1:8">
      <c r="A1288" s="222">
        <f t="shared" si="42"/>
        <v>7</v>
      </c>
      <c r="B1288" s="223">
        <v>2240502</v>
      </c>
      <c r="C1288" s="138" t="s">
        <v>339</v>
      </c>
      <c r="D1288" s="227">
        <f>_xlfn.XLOOKUP(B1288,表3!B:B,表3!D:D,0)</f>
        <v>0</v>
      </c>
      <c r="E1288" s="139">
        <v>0</v>
      </c>
      <c r="F1288" s="139">
        <v>0</v>
      </c>
      <c r="G1288" s="231"/>
      <c r="H1288" s="76">
        <f t="shared" si="43"/>
        <v>0</v>
      </c>
    </row>
    <row r="1289" hidden="1" spans="1:8">
      <c r="A1289" s="222">
        <f t="shared" si="42"/>
        <v>7</v>
      </c>
      <c r="B1289" s="223">
        <v>2240503</v>
      </c>
      <c r="C1289" s="138" t="s">
        <v>580</v>
      </c>
      <c r="D1289" s="227">
        <f>_xlfn.XLOOKUP(B1289,表3!B:B,表3!D:D,0)</f>
        <v>0</v>
      </c>
      <c r="E1289" s="139">
        <v>0</v>
      </c>
      <c r="F1289" s="139">
        <v>0</v>
      </c>
      <c r="G1289" s="231"/>
      <c r="H1289" s="76">
        <f t="shared" si="43"/>
        <v>0</v>
      </c>
    </row>
    <row r="1290" hidden="1" spans="1:8">
      <c r="A1290" s="222">
        <f t="shared" si="42"/>
        <v>7</v>
      </c>
      <c r="B1290" s="223">
        <v>2240504</v>
      </c>
      <c r="C1290" s="138" t="s">
        <v>1525</v>
      </c>
      <c r="D1290" s="227">
        <f>_xlfn.XLOOKUP(B1290,表3!B:B,表3!D:D,0)</f>
        <v>0</v>
      </c>
      <c r="E1290" s="139">
        <v>0</v>
      </c>
      <c r="F1290" s="139">
        <v>0</v>
      </c>
      <c r="G1290" s="231"/>
      <c r="H1290" s="76">
        <f t="shared" si="43"/>
        <v>0</v>
      </c>
    </row>
    <row r="1291" hidden="1" spans="1:8">
      <c r="A1291" s="222">
        <f t="shared" si="42"/>
        <v>7</v>
      </c>
      <c r="B1291" s="223">
        <v>2240505</v>
      </c>
      <c r="C1291" s="138" t="s">
        <v>1526</v>
      </c>
      <c r="D1291" s="227">
        <f>_xlfn.XLOOKUP(B1291,表3!B:B,表3!D:D,0)</f>
        <v>0</v>
      </c>
      <c r="E1291" s="139">
        <v>0</v>
      </c>
      <c r="F1291" s="139">
        <v>0</v>
      </c>
      <c r="G1291" s="231"/>
      <c r="H1291" s="76">
        <f t="shared" si="43"/>
        <v>0</v>
      </c>
    </row>
    <row r="1292" hidden="1" spans="1:8">
      <c r="A1292" s="222">
        <f t="shared" si="42"/>
        <v>7</v>
      </c>
      <c r="B1292" s="223">
        <v>2240506</v>
      </c>
      <c r="C1292" s="138" t="s">
        <v>1527</v>
      </c>
      <c r="D1292" s="227">
        <f>_xlfn.XLOOKUP(B1292,表3!B:B,表3!D:D,0)</f>
        <v>0</v>
      </c>
      <c r="E1292" s="139">
        <v>0</v>
      </c>
      <c r="F1292" s="139">
        <v>0</v>
      </c>
      <c r="G1292" s="231"/>
      <c r="H1292" s="76">
        <f t="shared" si="43"/>
        <v>0</v>
      </c>
    </row>
    <row r="1293" hidden="1" spans="1:8">
      <c r="A1293" s="222">
        <f t="shared" si="42"/>
        <v>7</v>
      </c>
      <c r="B1293" s="223">
        <v>2240507</v>
      </c>
      <c r="C1293" s="138" t="s">
        <v>1528</v>
      </c>
      <c r="D1293" s="227">
        <f>_xlfn.XLOOKUP(B1293,表3!B:B,表3!D:D,0)</f>
        <v>0</v>
      </c>
      <c r="E1293" s="139">
        <v>0</v>
      </c>
      <c r="F1293" s="139">
        <v>0</v>
      </c>
      <c r="G1293" s="231"/>
      <c r="H1293" s="76">
        <f t="shared" si="43"/>
        <v>0</v>
      </c>
    </row>
    <row r="1294" hidden="1" spans="1:8">
      <c r="A1294" s="222">
        <f t="shared" si="42"/>
        <v>7</v>
      </c>
      <c r="B1294" s="223">
        <v>2240508</v>
      </c>
      <c r="C1294" s="138" t="s">
        <v>1529</v>
      </c>
      <c r="D1294" s="227">
        <f>_xlfn.XLOOKUP(B1294,表3!B:B,表3!D:D,0)</f>
        <v>0</v>
      </c>
      <c r="E1294" s="139">
        <v>0</v>
      </c>
      <c r="F1294" s="139">
        <v>0</v>
      </c>
      <c r="G1294" s="231"/>
      <c r="H1294" s="76">
        <f t="shared" si="43"/>
        <v>0</v>
      </c>
    </row>
    <row r="1295" hidden="1" spans="1:8">
      <c r="A1295" s="222">
        <f t="shared" si="42"/>
        <v>7</v>
      </c>
      <c r="B1295" s="223">
        <v>2240509</v>
      </c>
      <c r="C1295" s="138" t="s">
        <v>1530</v>
      </c>
      <c r="D1295" s="227">
        <f>_xlfn.XLOOKUP(B1295,表3!B:B,表3!D:D,0)</f>
        <v>0</v>
      </c>
      <c r="E1295" s="139">
        <v>0</v>
      </c>
      <c r="F1295" s="139">
        <v>0</v>
      </c>
      <c r="G1295" s="231"/>
      <c r="H1295" s="76">
        <f t="shared" si="43"/>
        <v>0</v>
      </c>
    </row>
    <row r="1296" hidden="1" spans="1:8">
      <c r="A1296" s="222">
        <f t="shared" si="42"/>
        <v>7</v>
      </c>
      <c r="B1296" s="223">
        <v>2240510</v>
      </c>
      <c r="C1296" s="138" t="s">
        <v>1531</v>
      </c>
      <c r="D1296" s="227">
        <f>_xlfn.XLOOKUP(B1296,表3!B:B,表3!D:D,0)</f>
        <v>0</v>
      </c>
      <c r="E1296" s="139">
        <v>0</v>
      </c>
      <c r="F1296" s="139">
        <v>0</v>
      </c>
      <c r="G1296" s="231"/>
      <c r="H1296" s="76">
        <f t="shared" si="43"/>
        <v>0</v>
      </c>
    </row>
    <row r="1297" hidden="1" spans="1:8">
      <c r="A1297" s="222">
        <f t="shared" si="42"/>
        <v>7</v>
      </c>
      <c r="B1297" s="223">
        <v>2240550</v>
      </c>
      <c r="C1297" s="138" t="s">
        <v>1532</v>
      </c>
      <c r="D1297" s="227">
        <f>_xlfn.XLOOKUP(B1297,表3!B:B,表3!D:D,0)</f>
        <v>0</v>
      </c>
      <c r="E1297" s="139">
        <v>0</v>
      </c>
      <c r="F1297" s="139">
        <v>0</v>
      </c>
      <c r="G1297" s="231"/>
      <c r="H1297" s="76">
        <f t="shared" si="43"/>
        <v>0</v>
      </c>
    </row>
    <row r="1298" hidden="1" spans="1:8">
      <c r="A1298" s="222">
        <f t="shared" si="42"/>
        <v>7</v>
      </c>
      <c r="B1298" s="223">
        <v>2240599</v>
      </c>
      <c r="C1298" s="138" t="s">
        <v>1533</v>
      </c>
      <c r="D1298" s="227">
        <f>_xlfn.XLOOKUP(B1298,表3!B:B,表3!D:D,0)</f>
        <v>0</v>
      </c>
      <c r="E1298" s="139">
        <v>0</v>
      </c>
      <c r="F1298" s="139">
        <v>0</v>
      </c>
      <c r="G1298" s="231"/>
      <c r="H1298" s="76">
        <f t="shared" si="43"/>
        <v>0</v>
      </c>
    </row>
    <row r="1299" spans="1:8">
      <c r="A1299" s="222">
        <f t="shared" si="42"/>
        <v>5</v>
      </c>
      <c r="B1299" s="223">
        <v>22406</v>
      </c>
      <c r="C1299" s="140" t="s">
        <v>1534</v>
      </c>
      <c r="D1299" s="227">
        <f>_xlfn.XLOOKUP(B1299,表3!B:B,表3!D:D,0)</f>
        <v>0</v>
      </c>
      <c r="E1299" s="139">
        <f>SUM(E1300:E1302)</f>
        <v>0</v>
      </c>
      <c r="F1299" s="139">
        <f>SUM(F1300:F1302)</f>
        <v>756</v>
      </c>
      <c r="G1299" s="231"/>
      <c r="H1299" s="76">
        <f t="shared" si="43"/>
        <v>1</v>
      </c>
    </row>
    <row r="1300" spans="1:8">
      <c r="A1300" s="222">
        <f t="shared" si="42"/>
        <v>7</v>
      </c>
      <c r="B1300" s="223">
        <v>2240601</v>
      </c>
      <c r="C1300" s="138" t="s">
        <v>1535</v>
      </c>
      <c r="D1300" s="227">
        <f>_xlfn.XLOOKUP(B1300,表3!B:B,表3!D:D,0)</f>
        <v>0</v>
      </c>
      <c r="E1300" s="139">
        <v>0</v>
      </c>
      <c r="F1300" s="139">
        <v>755</v>
      </c>
      <c r="G1300" s="231"/>
      <c r="H1300" s="76">
        <f t="shared" si="43"/>
        <v>1</v>
      </c>
    </row>
    <row r="1301" hidden="1" spans="1:8">
      <c r="A1301" s="222">
        <f t="shared" si="42"/>
        <v>7</v>
      </c>
      <c r="B1301" s="223">
        <v>2240602</v>
      </c>
      <c r="C1301" s="138" t="s">
        <v>1536</v>
      </c>
      <c r="D1301" s="227">
        <f>_xlfn.XLOOKUP(B1301,表3!B:B,表3!D:D,0)</f>
        <v>0</v>
      </c>
      <c r="E1301" s="139">
        <v>0</v>
      </c>
      <c r="F1301" s="139">
        <v>0</v>
      </c>
      <c r="G1301" s="231"/>
      <c r="H1301" s="76">
        <f t="shared" si="43"/>
        <v>0</v>
      </c>
    </row>
    <row r="1302" spans="1:8">
      <c r="A1302" s="222">
        <f t="shared" si="42"/>
        <v>7</v>
      </c>
      <c r="B1302" s="223">
        <v>2240699</v>
      </c>
      <c r="C1302" s="138" t="s">
        <v>1537</v>
      </c>
      <c r="D1302" s="227">
        <f>_xlfn.XLOOKUP(B1302,表3!B:B,表3!D:D,0)</f>
        <v>0</v>
      </c>
      <c r="E1302" s="139">
        <v>0</v>
      </c>
      <c r="F1302" s="139">
        <v>1</v>
      </c>
      <c r="G1302" s="231"/>
      <c r="H1302" s="76">
        <f t="shared" si="43"/>
        <v>1</v>
      </c>
    </row>
    <row r="1303" spans="1:8">
      <c r="A1303" s="222">
        <f t="shared" si="42"/>
        <v>5</v>
      </c>
      <c r="B1303" s="223">
        <v>22407</v>
      </c>
      <c r="C1303" s="140" t="s">
        <v>1538</v>
      </c>
      <c r="D1303" s="227">
        <f>_xlfn.XLOOKUP(B1303,表3!B:B,表3!D:D,0)</f>
        <v>0</v>
      </c>
      <c r="E1303" s="139">
        <f>SUM(E1304:E1306)</f>
        <v>0</v>
      </c>
      <c r="F1303" s="139">
        <f>SUM(F1304:F1306)</f>
        <v>1271</v>
      </c>
      <c r="G1303" s="231"/>
      <c r="H1303" s="76">
        <f t="shared" si="43"/>
        <v>1</v>
      </c>
    </row>
    <row r="1304" spans="1:8">
      <c r="A1304" s="222">
        <f t="shared" si="42"/>
        <v>7</v>
      </c>
      <c r="B1304" s="223">
        <v>2240703</v>
      </c>
      <c r="C1304" s="138" t="s">
        <v>1539</v>
      </c>
      <c r="D1304" s="227">
        <f>_xlfn.XLOOKUP(B1304,表3!B:B,表3!D:D,0)</f>
        <v>0</v>
      </c>
      <c r="E1304" s="139">
        <v>0</v>
      </c>
      <c r="F1304" s="139">
        <v>1041</v>
      </c>
      <c r="G1304" s="231"/>
      <c r="H1304" s="76">
        <f t="shared" si="43"/>
        <v>1</v>
      </c>
    </row>
    <row r="1305" hidden="1" spans="1:8">
      <c r="A1305" s="222">
        <f t="shared" si="42"/>
        <v>7</v>
      </c>
      <c r="B1305" s="223">
        <v>2240704</v>
      </c>
      <c r="C1305" s="138" t="s">
        <v>1540</v>
      </c>
      <c r="D1305" s="227">
        <f>_xlfn.XLOOKUP(B1305,表3!B:B,表3!D:D,0)</f>
        <v>0</v>
      </c>
      <c r="E1305" s="139">
        <v>0</v>
      </c>
      <c r="F1305" s="139">
        <v>0</v>
      </c>
      <c r="G1305" s="231"/>
      <c r="H1305" s="76">
        <f t="shared" si="43"/>
        <v>0</v>
      </c>
    </row>
    <row r="1306" spans="1:8">
      <c r="A1306" s="222">
        <f t="shared" si="42"/>
        <v>7</v>
      </c>
      <c r="B1306" s="223">
        <v>2240799</v>
      </c>
      <c r="C1306" s="138" t="s">
        <v>1541</v>
      </c>
      <c r="D1306" s="227">
        <f>_xlfn.XLOOKUP(B1306,表3!B:B,表3!D:D,0)</f>
        <v>0</v>
      </c>
      <c r="E1306" s="139">
        <v>0</v>
      </c>
      <c r="F1306" s="139">
        <v>230</v>
      </c>
      <c r="G1306" s="231"/>
      <c r="H1306" s="76">
        <f t="shared" si="43"/>
        <v>1</v>
      </c>
    </row>
    <row r="1307" spans="1:8">
      <c r="A1307" s="222">
        <f t="shared" si="42"/>
        <v>5</v>
      </c>
      <c r="B1307" s="223">
        <v>22499</v>
      </c>
      <c r="C1307" s="140" t="s">
        <v>1542</v>
      </c>
      <c r="D1307" s="227">
        <f>_xlfn.XLOOKUP(B1307,表3!B:B,表3!D:D,0)</f>
        <v>0</v>
      </c>
      <c r="E1307" s="139">
        <f t="shared" ref="E1307:E1311" si="44">E1308</f>
        <v>0</v>
      </c>
      <c r="F1307" s="139">
        <f t="shared" ref="F1307:F1311" si="45">F1308</f>
        <v>20</v>
      </c>
      <c r="G1307" s="231"/>
      <c r="H1307" s="76">
        <f t="shared" si="43"/>
        <v>1</v>
      </c>
    </row>
    <row r="1308" spans="1:8">
      <c r="A1308" s="222">
        <f t="shared" si="42"/>
        <v>7</v>
      </c>
      <c r="B1308" s="223">
        <v>2249999</v>
      </c>
      <c r="C1308" s="138" t="s">
        <v>1543</v>
      </c>
      <c r="D1308" s="227">
        <f>_xlfn.XLOOKUP(B1308,表3!B:B,表3!D:D,0)</f>
        <v>0</v>
      </c>
      <c r="E1308" s="139">
        <v>0</v>
      </c>
      <c r="F1308" s="139">
        <v>20</v>
      </c>
      <c r="G1308" s="231"/>
      <c r="H1308" s="76">
        <f t="shared" si="43"/>
        <v>1</v>
      </c>
    </row>
    <row r="1309" spans="1:8">
      <c r="A1309" s="222">
        <f t="shared" si="42"/>
        <v>3</v>
      </c>
      <c r="B1309" s="232">
        <v>227</v>
      </c>
      <c r="C1309" s="233" t="s">
        <v>569</v>
      </c>
      <c r="D1309" s="227">
        <f>_xlfn.XLOOKUP(B1309,表3!B:B,表3!D:D,0)</f>
        <v>10000</v>
      </c>
      <c r="E1309" s="139">
        <v>10000</v>
      </c>
      <c r="F1309" s="139">
        <v>0</v>
      </c>
      <c r="G1309" s="231"/>
      <c r="H1309" s="76">
        <f t="shared" si="43"/>
        <v>1</v>
      </c>
    </row>
    <row r="1310" spans="1:8">
      <c r="A1310" s="222">
        <f t="shared" si="42"/>
        <v>3</v>
      </c>
      <c r="B1310" s="223">
        <v>229</v>
      </c>
      <c r="C1310" s="140" t="s">
        <v>1544</v>
      </c>
      <c r="D1310" s="227">
        <f>_xlfn.XLOOKUP(B1310,表3!B:B,表3!D:D,0)</f>
        <v>15050.8</v>
      </c>
      <c r="E1310" s="139">
        <f t="shared" si="44"/>
        <v>16850.8</v>
      </c>
      <c r="F1310" s="139">
        <f t="shared" si="45"/>
        <v>108</v>
      </c>
      <c r="G1310" s="231"/>
      <c r="H1310" s="76">
        <f t="shared" si="43"/>
        <v>1</v>
      </c>
    </row>
    <row r="1311" spans="1:8">
      <c r="A1311" s="222">
        <f t="shared" si="42"/>
        <v>5</v>
      </c>
      <c r="B1311" s="223">
        <v>22999</v>
      </c>
      <c r="C1311" s="140" t="s">
        <v>1545</v>
      </c>
      <c r="D1311" s="227">
        <f>_xlfn.XLOOKUP(B1311,表3!B:B,表3!D:D,0)</f>
        <v>15050.8</v>
      </c>
      <c r="E1311" s="139">
        <f t="shared" si="44"/>
        <v>16850.8</v>
      </c>
      <c r="F1311" s="139">
        <f t="shared" si="45"/>
        <v>108</v>
      </c>
      <c r="G1311" s="231"/>
      <c r="H1311" s="76">
        <f t="shared" si="43"/>
        <v>1</v>
      </c>
    </row>
    <row r="1312" spans="1:8">
      <c r="A1312" s="222">
        <f t="shared" si="42"/>
        <v>7</v>
      </c>
      <c r="B1312" s="223">
        <v>2299999</v>
      </c>
      <c r="C1312" s="138" t="s">
        <v>1546</v>
      </c>
      <c r="D1312" s="227">
        <f>_xlfn.XLOOKUP(B1312,表3!B:B,表3!D:D,0)</f>
        <v>15050.8</v>
      </c>
      <c r="E1312" s="139">
        <f>15050.8+1800</f>
        <v>16850.8</v>
      </c>
      <c r="F1312" s="139">
        <v>108</v>
      </c>
      <c r="G1312" s="231"/>
      <c r="H1312" s="76">
        <f t="shared" si="43"/>
        <v>1</v>
      </c>
    </row>
    <row r="1313" spans="1:8">
      <c r="A1313" s="222">
        <f t="shared" si="42"/>
        <v>3</v>
      </c>
      <c r="B1313" s="223">
        <v>232</v>
      </c>
      <c r="C1313" s="140" t="s">
        <v>573</v>
      </c>
      <c r="D1313" s="227">
        <f>_xlfn.XLOOKUP(B1313,表3!B:B,表3!D:D,0)</f>
        <v>50000</v>
      </c>
      <c r="E1313" s="139">
        <f>SUM(E1314,E1316,E1321)</f>
        <v>50400</v>
      </c>
      <c r="F1313" s="139">
        <f>SUM(F1314,F1316,F1321)</f>
        <v>19695</v>
      </c>
      <c r="G1313" s="231"/>
      <c r="H1313" s="76">
        <f t="shared" si="43"/>
        <v>1</v>
      </c>
    </row>
    <row r="1314" hidden="1" spans="1:8">
      <c r="A1314" s="222">
        <f t="shared" si="42"/>
        <v>5</v>
      </c>
      <c r="B1314" s="223">
        <v>23201</v>
      </c>
      <c r="C1314" s="140" t="s">
        <v>1547</v>
      </c>
      <c r="D1314" s="227">
        <f>_xlfn.XLOOKUP(B1314,表3!B:B,表3!D:D,0)</f>
        <v>0</v>
      </c>
      <c r="E1314" s="139">
        <f>E1315</f>
        <v>0</v>
      </c>
      <c r="F1314" s="139">
        <f>F1315</f>
        <v>0</v>
      </c>
      <c r="G1314" s="231"/>
      <c r="H1314" s="76">
        <f t="shared" si="43"/>
        <v>0</v>
      </c>
    </row>
    <row r="1315" hidden="1" spans="1:8">
      <c r="A1315" s="222">
        <f t="shared" si="42"/>
        <v>7</v>
      </c>
      <c r="B1315" s="223">
        <v>2320101</v>
      </c>
      <c r="C1315" s="138" t="s">
        <v>1548</v>
      </c>
      <c r="D1315" s="227">
        <f>_xlfn.XLOOKUP(B1315,表3!B:B,表3!D:D,0)</f>
        <v>0</v>
      </c>
      <c r="E1315" s="139">
        <v>0</v>
      </c>
      <c r="F1315" s="139">
        <v>0</v>
      </c>
      <c r="G1315" s="231"/>
      <c r="H1315" s="76">
        <f t="shared" si="43"/>
        <v>0</v>
      </c>
    </row>
    <row r="1316" hidden="1" spans="1:8">
      <c r="A1316" s="222">
        <f t="shared" si="42"/>
        <v>5</v>
      </c>
      <c r="B1316" s="223">
        <v>23202</v>
      </c>
      <c r="C1316" s="140" t="s">
        <v>1549</v>
      </c>
      <c r="D1316" s="227">
        <f>_xlfn.XLOOKUP(B1316,表3!B:B,表3!D:D,0)</f>
        <v>0</v>
      </c>
      <c r="E1316" s="139">
        <f>SUM(E1317:E1320)</f>
        <v>0</v>
      </c>
      <c r="F1316" s="139">
        <f>SUM(F1317:F1320)</f>
        <v>0</v>
      </c>
      <c r="G1316" s="231"/>
      <c r="H1316" s="76">
        <f t="shared" si="43"/>
        <v>0</v>
      </c>
    </row>
    <row r="1317" hidden="1" spans="1:8">
      <c r="A1317" s="222">
        <f t="shared" si="42"/>
        <v>7</v>
      </c>
      <c r="B1317" s="223">
        <v>2320201</v>
      </c>
      <c r="C1317" s="138" t="s">
        <v>1550</v>
      </c>
      <c r="D1317" s="227">
        <f>_xlfn.XLOOKUP(B1317,表3!B:B,表3!D:D,0)</f>
        <v>0</v>
      </c>
      <c r="E1317" s="139">
        <v>0</v>
      </c>
      <c r="F1317" s="139">
        <v>0</v>
      </c>
      <c r="G1317" s="231"/>
      <c r="H1317" s="76">
        <f t="shared" si="43"/>
        <v>0</v>
      </c>
    </row>
    <row r="1318" hidden="1" spans="1:8">
      <c r="A1318" s="222">
        <f t="shared" si="42"/>
        <v>7</v>
      </c>
      <c r="B1318" s="223">
        <v>2320202</v>
      </c>
      <c r="C1318" s="138" t="s">
        <v>1551</v>
      </c>
      <c r="D1318" s="227">
        <f>_xlfn.XLOOKUP(B1318,表3!B:B,表3!D:D,0)</f>
        <v>0</v>
      </c>
      <c r="E1318" s="139">
        <v>0</v>
      </c>
      <c r="F1318" s="139">
        <v>0</v>
      </c>
      <c r="G1318" s="231"/>
      <c r="H1318" s="76">
        <f t="shared" si="43"/>
        <v>0</v>
      </c>
    </row>
    <row r="1319" hidden="1" spans="1:8">
      <c r="A1319" s="222">
        <f t="shared" si="42"/>
        <v>7</v>
      </c>
      <c r="B1319" s="223">
        <v>2320203</v>
      </c>
      <c r="C1319" s="138" t="s">
        <v>1552</v>
      </c>
      <c r="D1319" s="227">
        <f>_xlfn.XLOOKUP(B1319,表3!B:B,表3!D:D,0)</f>
        <v>0</v>
      </c>
      <c r="E1319" s="139">
        <v>0</v>
      </c>
      <c r="F1319" s="139">
        <v>0</v>
      </c>
      <c r="G1319" s="231"/>
      <c r="H1319" s="76">
        <f t="shared" si="43"/>
        <v>0</v>
      </c>
    </row>
    <row r="1320" hidden="1" spans="1:8">
      <c r="A1320" s="222">
        <f t="shared" si="42"/>
        <v>7</v>
      </c>
      <c r="B1320" s="223">
        <v>2320299</v>
      </c>
      <c r="C1320" s="138" t="s">
        <v>1553</v>
      </c>
      <c r="D1320" s="227">
        <f>_xlfn.XLOOKUP(B1320,表3!B:B,表3!D:D,0)</f>
        <v>0</v>
      </c>
      <c r="E1320" s="139">
        <v>0</v>
      </c>
      <c r="F1320" s="139">
        <v>0</v>
      </c>
      <c r="G1320" s="231"/>
      <c r="H1320" s="76">
        <f t="shared" si="43"/>
        <v>0</v>
      </c>
    </row>
    <row r="1321" spans="1:8">
      <c r="A1321" s="222">
        <f t="shared" si="42"/>
        <v>5</v>
      </c>
      <c r="B1321" s="223">
        <v>23203</v>
      </c>
      <c r="C1321" s="140" t="s">
        <v>1554</v>
      </c>
      <c r="D1321" s="227">
        <f>_xlfn.XLOOKUP(B1321,表3!B:B,表3!D:D,0)</f>
        <v>50000</v>
      </c>
      <c r="E1321" s="139">
        <f>SUM(E1322:E1325)</f>
        <v>50400</v>
      </c>
      <c r="F1321" s="139">
        <f>SUM(F1322:F1325)</f>
        <v>19695</v>
      </c>
      <c r="G1321" s="231"/>
      <c r="H1321" s="76">
        <f t="shared" si="43"/>
        <v>1</v>
      </c>
    </row>
    <row r="1322" spans="1:8">
      <c r="A1322" s="222">
        <f t="shared" si="42"/>
        <v>7</v>
      </c>
      <c r="B1322" s="223">
        <v>2320301</v>
      </c>
      <c r="C1322" s="138" t="s">
        <v>1555</v>
      </c>
      <c r="D1322" s="227">
        <f>_xlfn.XLOOKUP(B1322,表3!B:B,表3!D:D,0)</f>
        <v>25000</v>
      </c>
      <c r="E1322" s="139">
        <v>25000</v>
      </c>
      <c r="F1322" s="139">
        <v>19058</v>
      </c>
      <c r="G1322" s="231"/>
      <c r="H1322" s="76">
        <f t="shared" si="43"/>
        <v>1</v>
      </c>
    </row>
    <row r="1323" hidden="1" spans="1:8">
      <c r="A1323" s="222">
        <f t="shared" si="42"/>
        <v>7</v>
      </c>
      <c r="B1323" s="223">
        <v>2320302</v>
      </c>
      <c r="C1323" s="138" t="s">
        <v>1556</v>
      </c>
      <c r="D1323" s="227">
        <f>_xlfn.XLOOKUP(B1323,表3!B:B,表3!D:D,0)</f>
        <v>0</v>
      </c>
      <c r="E1323" s="139">
        <v>0</v>
      </c>
      <c r="F1323" s="139">
        <v>0</v>
      </c>
      <c r="G1323" s="231"/>
      <c r="H1323" s="76">
        <f t="shared" si="43"/>
        <v>0</v>
      </c>
    </row>
    <row r="1324" spans="1:8">
      <c r="A1324" s="222">
        <f t="shared" si="42"/>
        <v>7</v>
      </c>
      <c r="B1324" s="223">
        <v>2320303</v>
      </c>
      <c r="C1324" s="138" t="s">
        <v>1557</v>
      </c>
      <c r="D1324" s="227">
        <f>_xlfn.XLOOKUP(B1324,表3!B:B,表3!D:D,0)</f>
        <v>0</v>
      </c>
      <c r="E1324" s="139">
        <v>400</v>
      </c>
      <c r="F1324" s="139">
        <v>637</v>
      </c>
      <c r="G1324" s="231"/>
      <c r="H1324" s="76">
        <f t="shared" si="43"/>
        <v>1</v>
      </c>
    </row>
    <row r="1325" spans="1:8">
      <c r="A1325" s="222">
        <f t="shared" si="42"/>
        <v>7</v>
      </c>
      <c r="B1325" s="223">
        <v>2320399</v>
      </c>
      <c r="C1325" s="138" t="s">
        <v>576</v>
      </c>
      <c r="D1325" s="227">
        <f>_xlfn.XLOOKUP(B1325,表3!B:B,表3!D:D,0)</f>
        <v>25000</v>
      </c>
      <c r="E1325" s="139">
        <v>25000</v>
      </c>
      <c r="F1325" s="139">
        <v>0</v>
      </c>
      <c r="G1325" s="231"/>
      <c r="H1325" s="76">
        <f t="shared" si="43"/>
        <v>1</v>
      </c>
    </row>
    <row r="1326" hidden="1" spans="1:8">
      <c r="A1326" s="222">
        <f t="shared" si="42"/>
        <v>3</v>
      </c>
      <c r="B1326" s="223">
        <v>233</v>
      </c>
      <c r="C1326" s="140" t="s">
        <v>1558</v>
      </c>
      <c r="D1326" s="227">
        <f>_xlfn.XLOOKUP(B1326,表3!B:B,表3!D:D,0)</f>
        <v>0</v>
      </c>
      <c r="E1326" s="139">
        <f>E1327+E1329+E1331</f>
        <v>0</v>
      </c>
      <c r="F1326" s="139">
        <f>F1327+F1329+F1331</f>
        <v>0</v>
      </c>
      <c r="G1326" s="231"/>
      <c r="H1326" s="76">
        <f t="shared" si="43"/>
        <v>0</v>
      </c>
    </row>
    <row r="1327" hidden="1" spans="1:8">
      <c r="A1327" s="222">
        <f t="shared" si="42"/>
        <v>5</v>
      </c>
      <c r="B1327" s="223">
        <v>23301</v>
      </c>
      <c r="C1327" s="140" t="s">
        <v>1559</v>
      </c>
      <c r="D1327" s="227">
        <f>_xlfn.XLOOKUP(B1327,表3!B:B,表3!D:D,0)</f>
        <v>0</v>
      </c>
      <c r="E1327" s="139">
        <f t="shared" ref="E1327:E1331" si="46">E1328</f>
        <v>0</v>
      </c>
      <c r="F1327" s="139">
        <f t="shared" ref="F1327:F1331" si="47">F1328</f>
        <v>0</v>
      </c>
      <c r="G1327" s="231"/>
      <c r="H1327" s="76">
        <f t="shared" si="43"/>
        <v>0</v>
      </c>
    </row>
    <row r="1328" hidden="1" spans="1:8">
      <c r="A1328" s="222">
        <f t="shared" si="42"/>
        <v>7</v>
      </c>
      <c r="B1328" s="223">
        <v>2330101</v>
      </c>
      <c r="C1328" s="138" t="s">
        <v>1560</v>
      </c>
      <c r="D1328" s="227">
        <f>_xlfn.XLOOKUP(B1328,表3!B:B,表3!D:D,0)</f>
        <v>0</v>
      </c>
      <c r="E1328" s="139">
        <v>0</v>
      </c>
      <c r="F1328" s="139">
        <v>0</v>
      </c>
      <c r="G1328" s="231"/>
      <c r="H1328" s="76">
        <f t="shared" si="43"/>
        <v>0</v>
      </c>
    </row>
    <row r="1329" hidden="1" spans="1:8">
      <c r="A1329" s="222">
        <f t="shared" si="42"/>
        <v>5</v>
      </c>
      <c r="B1329" s="223">
        <v>23302</v>
      </c>
      <c r="C1329" s="140" t="s">
        <v>1561</v>
      </c>
      <c r="D1329" s="227">
        <f>_xlfn.XLOOKUP(B1329,表3!B:B,表3!D:D,0)</f>
        <v>0</v>
      </c>
      <c r="E1329" s="139">
        <f t="shared" si="46"/>
        <v>0</v>
      </c>
      <c r="F1329" s="139">
        <f t="shared" si="47"/>
        <v>0</v>
      </c>
      <c r="G1329" s="231"/>
      <c r="H1329" s="76">
        <f t="shared" si="43"/>
        <v>0</v>
      </c>
    </row>
    <row r="1330" hidden="1" spans="1:8">
      <c r="A1330" s="222">
        <f t="shared" si="42"/>
        <v>7</v>
      </c>
      <c r="B1330" s="223">
        <v>2330201</v>
      </c>
      <c r="C1330" s="138" t="s">
        <v>1562</v>
      </c>
      <c r="D1330" s="227">
        <f>_xlfn.XLOOKUP(B1330,表3!B:B,表3!D:D,0)</f>
        <v>0</v>
      </c>
      <c r="E1330" s="139">
        <v>0</v>
      </c>
      <c r="F1330" s="139">
        <v>0</v>
      </c>
      <c r="G1330" s="231"/>
      <c r="H1330" s="76">
        <f t="shared" si="43"/>
        <v>0</v>
      </c>
    </row>
    <row r="1331" hidden="1" spans="1:8">
      <c r="A1331" s="222">
        <f t="shared" si="42"/>
        <v>5</v>
      </c>
      <c r="B1331" s="234">
        <v>23303</v>
      </c>
      <c r="C1331" s="235" t="s">
        <v>1563</v>
      </c>
      <c r="D1331" s="227">
        <f>_xlfn.XLOOKUP(B1331,表3!B:B,表3!D:D,0)</f>
        <v>0</v>
      </c>
      <c r="E1331" s="139">
        <f t="shared" si="46"/>
        <v>0</v>
      </c>
      <c r="F1331" s="139">
        <f t="shared" si="47"/>
        <v>0</v>
      </c>
      <c r="G1331" s="231"/>
      <c r="H1331" s="76">
        <f t="shared" si="43"/>
        <v>0</v>
      </c>
    </row>
    <row r="1332" hidden="1" spans="1:8">
      <c r="A1332" s="222">
        <f t="shared" si="42"/>
        <v>7</v>
      </c>
      <c r="B1332" s="223">
        <v>2330301</v>
      </c>
      <c r="C1332" s="236" t="s">
        <v>1564</v>
      </c>
      <c r="D1332" s="227">
        <f>_xlfn.XLOOKUP(B1332,表3!B:B,表3!D:D,0)</f>
        <v>0</v>
      </c>
      <c r="E1332" s="237">
        <v>0</v>
      </c>
      <c r="F1332" s="139">
        <v>0</v>
      </c>
      <c r="G1332" s="231"/>
      <c r="H1332" s="76">
        <f t="shared" si="43"/>
        <v>0</v>
      </c>
    </row>
  </sheetData>
  <autoFilter xmlns:etc="http://www.wps.cn/officeDocument/2017/etCustomData" ref="A4:XFC1332" etc:filterBottomFollowUsedRange="0">
    <filterColumn colId="7">
      <customFilters>
        <customFilter operator="equal" val="1"/>
      </customFilters>
    </filterColumn>
    <extLst/>
  </autoFilter>
  <mergeCells count="1">
    <mergeCell ref="A1:G1"/>
  </mergeCells>
  <dataValidations count="1">
    <dataValidation type="decimal" operator="between" allowBlank="1" showInputMessage="1" showErrorMessage="1" sqref="D4:F4 E18:F18 E27:F27 E37:F37 E48:F48 E59:F59 E70:F70 E78:F78 E87:F87 E100:F100 E109:F109 E120:F120 E132:F132 E139:F139 E147:F147 E153:F153 E160:F160 E167:F167 E174:F174 E181:F181 E188:F188 E196:F196 E202:F202 E208:F208 E215:F215 E230:F230 E237:F237 E243:F243 E254:F254 E257:F257 E260:F260 E266:F266 E271:F271 F272 E273:F273 E278:F278 E284:F284 F285 E291:F291 F292 E293:F293 F294 E295:F295 E303:F303 F304 E309:F309 E320:F320 E327:F327 E335:F335 E344:F344 E358:F358 E368:F368 E378:F378 E386:F386 E392:F392 E401:F401 E408:F408 E414:F414 E420:F420 E424:F424 E428:F428 E432:F432 E438:F438 E445:F445 F446 E453:F453 E462:F462 E468:F468 E473:F473 E478:F478 E483:F483 E490:F490 E494:F494 E498:F498 E520:F520 E528:F528 E539:F539 E548:F548 E556:F556 E580:F580 E588:F588 F589 E590:F590 E599:F599 E603:F603 E613:F613 E622:F622 E629:F629 E637:F637 E646:F646 E652:F652 E655:F655 E658:F658 E661:F661 E664:F664 E667:F667 E671:F671 E675:F675 E684:F684 E687:F687 F688 E695:F695 E710:F710 E714:F714 E726:F726 E730:F730 E735:F735 E739:F739 E743:F743 E746:F746 E755:F755 F756 E757:F757 E763:F763 E768:F768 F769 E781:F781 E785:F785 E794:F794 E801:F801 E808:F808 E811:F811 E814:F814 F815 E816:F816 F817 E818:F818 E824:F824 F825 E826:F826 F827 E828:F828 E839:F839 F840 E853:F853 F854 E855:F855 E858:F858 F859 E860:F860 F861 E862:F862 F863 E891:F891 E914:F914 E942:F942 E953:F953 E960:F960 E966:F966 E969:F969 E994:F994 E1004:F1004 E1014:F1014 E1021:F1021 E1035:F1035 E1051:F1051 E1056:F1056 E1067:F1067 E1074:F1074 E1082:F1082 E1099:F1099 E1105:F1105 E1116:F1116 E1126:F1126 E1132:F1132 E1135:F1135 E1176:F1176 E1191:F1191 F1192 E1206:F1206 E1210:F1210 E1233:F1233 E1240:F1240 E1246:F1246 E1271:F1271 E1278:F1278 E1286:F1286 E1299:F1299 E1303:F1303 E1307:F1307 E1309 F1312 F1315 E1316:F1316 E1321:F1321 F1328 E1329:F1329 F1330 E1331:F1331 F1332 F7:F17 F19:F26 F28:F36 F38:F47 F49:F58 F60:F69 F71:F77 F79:F86 F88:F99 F101:F108 F110:F119 F121:F131 F133:F138 F140:F146 F148:F152 F154:F159 F161:F166 F168:F173 F175:F180 F182:F187 F189:F195 F197:F201 F203:F207 F209:F214 F216:F229 F231:F236 F238:F242 F244:F245 F248:F253 F255:F256 F258:F259 F261:F265 F267:F270 F274:F277 F279:F283 F288:F290 F296:F302 F307:F308 F310:F319 F321:F326 F328:F334 F336:F343 F345:F357 F359:F367 F369:F377 F379:F385 F387:F391 F393:F394 F397:F400 F402:F407 F409:F413 F415:F419 F421:F423 F425:F427 F429:F431 F433:F437 F439:F444 F449:F452 F454:F461 F463:F467 F469:F472 F474:F477 F479:F482 F484:F489 F491:F493 F495:F497 F499:F502 F505:F519 F521:F527 F529:F538 F540:F547 F549:F555 F557:F559 F562:F579 F581:F587 F591:F598 F600:F602 F604:F612 F614:F621 F623:F628 F630:F636 F638:F645 F647:F651 F653:F654 F656:F657 F659:F660 F662:F663 F665:F666 F668:F670 F672:F674 F676:F683 F685:F686 F691:F694 F696:F709 F711:F713 F715:F725 F727:F729 F731:F734 F736:F738 F740:F742 F744:F745 F747:F754 F758:F762 F764:F767 F772:F780 F782:F784 F786:F793 F795:F800 F802:F807 F809:F810 F812:F813 F819:F823 F829:F838 F843:F852 F856:F857 F866:F890 F892:F913 F915:F941 F943:F952 F954:F959 F961:F965 F967:F968 F970:F971 F974:F993 F995:F1003 F1005:F1013 F1015:F1020 F1022:F1023 F1026:F1034 F1036:F1050 F1052:F1055 F1057:F1066 F1068:F1073 F1075:F1081 F1083:F1087 F1090:F1098 F1100:F1104 F1106:F1107 F1110:F1115 F1117:F1125 F1127:F1131 F1133:F1134 F1136:F1137 F1150:F1175 F1177:F1190 F1195:F1205 F1207:F1209 F1211:F1213 F1216:F1232 F1234:F1239 F1241:F1245 F1247:F1258 F1261:F1270 F1272:F1277 F1279:F1285 F1287:F1298 F1300:F1302 F1304:F1306 F1308:F1309 F1317:F1320 F1322:F1325 E5:F6 E305:F306 E395:F396 E447:F448 E503:F504 E689:F690 E841:F842 E1193:F1194 E1259:F1260 E1313:F1314 E246:F247 E286:F287 E560:F561 E770:F771 E864:F865 E972:F973 E1024:F1025 E1088:F1089 E1108:F1109 E1214:F1215 E1310:F1311 E1326:F1327 E1138:F1149">
      <formula1>-99999999999999</formula1>
      <formula2>99999999999999</formula2>
    </dataValidation>
  </dataValidations>
  <pageMargins left="0.751388888888889" right="0.751388888888889" top="0.747916666666667" bottom="0.511805555555556" header="0.5" footer="0.5"/>
  <pageSetup paperSize="9" scale="98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topLeftCell="B43" workbookViewId="0">
      <selection activeCell="H53" sqref="H53"/>
    </sheetView>
  </sheetViews>
  <sheetFormatPr defaultColWidth="12.1833333333333" defaultRowHeight="15.55" customHeight="1" outlineLevelCol="6"/>
  <cols>
    <col min="1" max="1" width="5" style="204" hidden="1" customWidth="1"/>
    <col min="2" max="2" width="15.2" style="204" customWidth="1"/>
    <col min="3" max="3" width="40.125" style="204" customWidth="1"/>
    <col min="4" max="6" width="24.375" style="206" customWidth="1"/>
    <col min="7" max="7" width="12.1833333333333" style="204" hidden="1" customWidth="1"/>
    <col min="8" max="16379" width="12.1833333333333" style="204" customWidth="1"/>
    <col min="16380" max="16384" width="12.1833333333333" style="204"/>
  </cols>
  <sheetData>
    <row r="1" s="204" customFormat="1" ht="24" customHeight="1" spans="1:7">
      <c r="B1" s="207" t="s">
        <v>1566</v>
      </c>
      <c r="C1" s="208"/>
      <c r="D1" s="208"/>
      <c r="E1" s="208"/>
      <c r="F1" s="208"/>
    </row>
    <row r="2" s="204" customFormat="1" ht="16.95" customHeight="1" spans="1:7">
      <c r="B2" s="127"/>
      <c r="C2" s="127"/>
      <c r="D2" s="209"/>
      <c r="E2" s="209"/>
      <c r="F2" s="209" t="s">
        <v>1567</v>
      </c>
    </row>
    <row r="3" s="205" customFormat="1" ht="17.25" customHeight="1" spans="1:7">
      <c r="B3" s="99" t="s">
        <v>137</v>
      </c>
      <c r="C3" s="210" t="s">
        <v>1568</v>
      </c>
      <c r="D3" s="211" t="s">
        <v>1569</v>
      </c>
      <c r="E3" s="211" t="s">
        <v>1570</v>
      </c>
      <c r="F3" s="212" t="s">
        <v>38</v>
      </c>
    </row>
    <row r="4" s="204" customFormat="1" ht="17" customHeight="1" spans="1:7">
      <c r="A4" s="204">
        <f>LEN(B4)</f>
        <v>0</v>
      </c>
      <c r="B4" s="140"/>
      <c r="C4" s="136" t="s">
        <v>142</v>
      </c>
      <c r="D4" s="139">
        <f>SUM(D5,D10,D21,D29,D36,D40,D43,D47,D52,D58,D62,D67,D70)</f>
        <v>665451</v>
      </c>
      <c r="E4" s="139">
        <f>SUM(E5,E10,E21,E29,E36,E40,E43,E47,E52,E58,E62,E67,E70)</f>
        <v>682951</v>
      </c>
      <c r="F4" s="139">
        <f>F5+F10+F21+F29+F36+F40+F43+F47+F52+F58+F62+F67</f>
        <v>634394</v>
      </c>
      <c r="G4" s="76">
        <f>IF(AND(F4=0,D4=0,E4=0),0,1)</f>
        <v>1</v>
      </c>
    </row>
    <row r="5" s="204" customFormat="1" ht="17" customHeight="1" spans="1:7">
      <c r="A5" s="204">
        <f>LEN(B5)</f>
        <v>3</v>
      </c>
      <c r="B5" s="138">
        <v>501</v>
      </c>
      <c r="C5" s="141" t="s">
        <v>1571</v>
      </c>
      <c r="D5" s="139">
        <v>155240</v>
      </c>
      <c r="E5" s="139">
        <f>SUM(E6:E9)</f>
        <v>155240</v>
      </c>
      <c r="F5" s="139">
        <f>SUM(F6:F9)</f>
        <v>135942</v>
      </c>
      <c r="G5" s="76">
        <f t="shared" ref="G5:G36" si="0">IF(AND(F5=0,D5=0,E5=0),0,1)</f>
        <v>1</v>
      </c>
    </row>
    <row r="6" s="204" customFormat="1" ht="17" customHeight="1" spans="1:7">
      <c r="A6" s="204">
        <f t="shared" ref="A6:A37" si="1">LEN(B6)</f>
        <v>5</v>
      </c>
      <c r="B6" s="138">
        <v>50101</v>
      </c>
      <c r="C6" s="142" t="s">
        <v>1572</v>
      </c>
      <c r="D6" s="139">
        <v>91530</v>
      </c>
      <c r="E6" s="139">
        <v>91530</v>
      </c>
      <c r="F6" s="139">
        <v>88887</v>
      </c>
      <c r="G6" s="76">
        <f t="shared" si="0"/>
        <v>1</v>
      </c>
    </row>
    <row r="7" s="204" customFormat="1" ht="17" customHeight="1" spans="1:7">
      <c r="A7" s="204">
        <f t="shared" si="1"/>
        <v>5</v>
      </c>
      <c r="B7" s="138">
        <v>50102</v>
      </c>
      <c r="C7" s="142" t="s">
        <v>1573</v>
      </c>
      <c r="D7" s="139">
        <v>49270</v>
      </c>
      <c r="E7" s="139">
        <v>49270</v>
      </c>
      <c r="F7" s="139">
        <v>30485</v>
      </c>
      <c r="G7" s="76">
        <f t="shared" si="0"/>
        <v>1</v>
      </c>
    </row>
    <row r="8" s="204" customFormat="1" ht="17" customHeight="1" spans="1:7">
      <c r="A8" s="204">
        <f t="shared" si="1"/>
        <v>5</v>
      </c>
      <c r="B8" s="138">
        <v>50103</v>
      </c>
      <c r="C8" s="142" t="s">
        <v>1574</v>
      </c>
      <c r="D8" s="139">
        <v>14440</v>
      </c>
      <c r="E8" s="139">
        <v>14440</v>
      </c>
      <c r="F8" s="139">
        <v>16131</v>
      </c>
      <c r="G8" s="76">
        <f t="shared" si="0"/>
        <v>1</v>
      </c>
    </row>
    <row r="9" s="204" customFormat="1" ht="17" customHeight="1" spans="1:7">
      <c r="A9" s="204">
        <f t="shared" si="1"/>
        <v>5</v>
      </c>
      <c r="B9" s="138">
        <v>50199</v>
      </c>
      <c r="C9" s="142" t="s">
        <v>1575</v>
      </c>
      <c r="D9" s="139"/>
      <c r="E9" s="139"/>
      <c r="F9" s="139">
        <v>439</v>
      </c>
      <c r="G9" s="76">
        <f t="shared" si="0"/>
        <v>1</v>
      </c>
    </row>
    <row r="10" s="204" customFormat="1" ht="17" customHeight="1" spans="1:7">
      <c r="A10" s="204">
        <f t="shared" si="1"/>
        <v>3</v>
      </c>
      <c r="B10" s="138">
        <v>502</v>
      </c>
      <c r="C10" s="141" t="s">
        <v>1576</v>
      </c>
      <c r="D10" s="139">
        <v>95260</v>
      </c>
      <c r="E10" s="139">
        <f>SUM(E11:E20)</f>
        <v>95260</v>
      </c>
      <c r="F10" s="139">
        <f>SUM(F11:F20)</f>
        <v>103647</v>
      </c>
      <c r="G10" s="76">
        <f t="shared" si="0"/>
        <v>1</v>
      </c>
    </row>
    <row r="11" s="204" customFormat="1" ht="17" customHeight="1" spans="1:7">
      <c r="A11" s="204">
        <f t="shared" si="1"/>
        <v>5</v>
      </c>
      <c r="B11" s="138">
        <v>50201</v>
      </c>
      <c r="C11" s="142" t="s">
        <v>1577</v>
      </c>
      <c r="D11" s="139">
        <v>35502</v>
      </c>
      <c r="E11" s="139">
        <v>35502</v>
      </c>
      <c r="F11" s="139">
        <v>29963</v>
      </c>
      <c r="G11" s="76">
        <f t="shared" si="0"/>
        <v>1</v>
      </c>
    </row>
    <row r="12" s="204" customFormat="1" ht="17" customHeight="1" spans="1:7">
      <c r="A12" s="204">
        <f t="shared" si="1"/>
        <v>5</v>
      </c>
      <c r="B12" s="138">
        <v>50202</v>
      </c>
      <c r="C12" s="142" t="s">
        <v>1578</v>
      </c>
      <c r="D12" s="139">
        <v>2509</v>
      </c>
      <c r="E12" s="139">
        <v>2509</v>
      </c>
      <c r="F12" s="139">
        <v>2271</v>
      </c>
      <c r="G12" s="76">
        <f t="shared" si="0"/>
        <v>1</v>
      </c>
    </row>
    <row r="13" s="204" customFormat="1" ht="17" customHeight="1" spans="1:7">
      <c r="A13" s="204">
        <f t="shared" si="1"/>
        <v>5</v>
      </c>
      <c r="B13" s="138">
        <v>50203</v>
      </c>
      <c r="C13" s="142" t="s">
        <v>1579</v>
      </c>
      <c r="D13" s="139">
        <v>5429</v>
      </c>
      <c r="E13" s="139">
        <v>5429</v>
      </c>
      <c r="F13" s="139">
        <v>6237</v>
      </c>
      <c r="G13" s="76">
        <f t="shared" si="0"/>
        <v>1</v>
      </c>
    </row>
    <row r="14" s="204" customFormat="1" ht="17" customHeight="1" spans="1:7">
      <c r="A14" s="204">
        <f t="shared" si="1"/>
        <v>5</v>
      </c>
      <c r="B14" s="138">
        <v>50204</v>
      </c>
      <c r="C14" s="142" t="s">
        <v>1580</v>
      </c>
      <c r="D14" s="139"/>
      <c r="E14" s="139"/>
      <c r="F14" s="139">
        <v>239</v>
      </c>
      <c r="G14" s="76">
        <f t="shared" si="0"/>
        <v>1</v>
      </c>
    </row>
    <row r="15" s="204" customFormat="1" ht="17" customHeight="1" spans="1:7">
      <c r="A15" s="204">
        <f t="shared" si="1"/>
        <v>5</v>
      </c>
      <c r="B15" s="138">
        <v>50205</v>
      </c>
      <c r="C15" s="142" t="s">
        <v>1581</v>
      </c>
      <c r="D15" s="139">
        <v>199</v>
      </c>
      <c r="E15" s="139">
        <v>199</v>
      </c>
      <c r="F15" s="139">
        <v>1616</v>
      </c>
      <c r="G15" s="76">
        <f t="shared" si="0"/>
        <v>1</v>
      </c>
    </row>
    <row r="16" s="204" customFormat="1" ht="17" customHeight="1" spans="1:7">
      <c r="A16" s="204">
        <f t="shared" si="1"/>
        <v>5</v>
      </c>
      <c r="B16" s="138">
        <v>50206</v>
      </c>
      <c r="C16" s="142" t="s">
        <v>1582</v>
      </c>
      <c r="D16" s="139">
        <v>755</v>
      </c>
      <c r="E16" s="139">
        <v>755</v>
      </c>
      <c r="F16" s="139">
        <v>749</v>
      </c>
      <c r="G16" s="76">
        <f t="shared" si="0"/>
        <v>1</v>
      </c>
    </row>
    <row r="17" s="204" customFormat="1" ht="17" customHeight="1" spans="1:7">
      <c r="A17" s="204">
        <f t="shared" si="1"/>
        <v>5</v>
      </c>
      <c r="B17" s="138">
        <v>50207</v>
      </c>
      <c r="C17" s="142" t="s">
        <v>1583</v>
      </c>
      <c r="D17" s="139"/>
      <c r="E17" s="139"/>
      <c r="F17" s="139"/>
      <c r="G17" s="76">
        <f t="shared" si="0"/>
        <v>0</v>
      </c>
    </row>
    <row r="18" s="204" customFormat="1" ht="17" customHeight="1" spans="1:7">
      <c r="A18" s="204">
        <f t="shared" si="1"/>
        <v>5</v>
      </c>
      <c r="B18" s="138">
        <v>50208</v>
      </c>
      <c r="C18" s="142" t="s">
        <v>1584</v>
      </c>
      <c r="D18" s="139">
        <v>859</v>
      </c>
      <c r="E18" s="139">
        <v>859</v>
      </c>
      <c r="F18" s="139">
        <v>828</v>
      </c>
      <c r="G18" s="76">
        <f t="shared" si="0"/>
        <v>1</v>
      </c>
    </row>
    <row r="19" s="204" customFormat="1" ht="17" customHeight="1" spans="1:7">
      <c r="A19" s="204">
        <f t="shared" si="1"/>
        <v>5</v>
      </c>
      <c r="B19" s="138">
        <v>50209</v>
      </c>
      <c r="C19" s="142" t="s">
        <v>1585</v>
      </c>
      <c r="D19" s="139">
        <v>1978</v>
      </c>
      <c r="E19" s="139">
        <v>1978</v>
      </c>
      <c r="F19" s="139">
        <v>692</v>
      </c>
      <c r="G19" s="76">
        <f t="shared" si="0"/>
        <v>1</v>
      </c>
    </row>
    <row r="20" s="204" customFormat="1" ht="17" customHeight="1" spans="1:7">
      <c r="A20" s="204">
        <f t="shared" si="1"/>
        <v>5</v>
      </c>
      <c r="B20" s="138">
        <v>50299</v>
      </c>
      <c r="C20" s="142" t="s">
        <v>1586</v>
      </c>
      <c r="D20" s="139">
        <v>48029</v>
      </c>
      <c r="E20" s="139">
        <v>48029</v>
      </c>
      <c r="F20" s="139">
        <v>61052</v>
      </c>
      <c r="G20" s="76">
        <f t="shared" si="0"/>
        <v>1</v>
      </c>
    </row>
    <row r="21" s="204" customFormat="1" ht="17" customHeight="1" spans="1:7">
      <c r="A21" s="204">
        <f t="shared" si="1"/>
        <v>3</v>
      </c>
      <c r="B21" s="138">
        <v>503</v>
      </c>
      <c r="C21" s="141" t="s">
        <v>1587</v>
      </c>
      <c r="D21" s="139">
        <v>59727</v>
      </c>
      <c r="E21" s="139">
        <f>SUM(E22:E28)</f>
        <v>75027</v>
      </c>
      <c r="F21" s="139">
        <f>SUM(F22:F28)</f>
        <v>72067</v>
      </c>
      <c r="G21" s="76">
        <f t="shared" si="0"/>
        <v>1</v>
      </c>
    </row>
    <row r="22" s="204" customFormat="1" ht="17" customHeight="1" spans="1:7">
      <c r="A22" s="204">
        <f t="shared" si="1"/>
        <v>5</v>
      </c>
      <c r="B22" s="138">
        <v>50301</v>
      </c>
      <c r="C22" s="142" t="s">
        <v>1588</v>
      </c>
      <c r="D22" s="139">
        <v>600</v>
      </c>
      <c r="E22" s="139">
        <v>600</v>
      </c>
      <c r="F22" s="139">
        <v>509</v>
      </c>
      <c r="G22" s="76">
        <f t="shared" si="0"/>
        <v>1</v>
      </c>
    </row>
    <row r="23" s="204" customFormat="1" ht="17" customHeight="1" spans="1:7">
      <c r="A23" s="204">
        <f t="shared" si="1"/>
        <v>5</v>
      </c>
      <c r="B23" s="138">
        <v>50302</v>
      </c>
      <c r="C23" s="142" t="s">
        <v>1589</v>
      </c>
      <c r="D23" s="139">
        <v>29000</v>
      </c>
      <c r="E23" s="139">
        <v>29000</v>
      </c>
      <c r="F23" s="139">
        <v>27152</v>
      </c>
      <c r="G23" s="76">
        <f t="shared" si="0"/>
        <v>1</v>
      </c>
    </row>
    <row r="24" s="204" customFormat="1" ht="17" customHeight="1" spans="1:7">
      <c r="A24" s="204">
        <f t="shared" si="1"/>
        <v>5</v>
      </c>
      <c r="B24" s="138">
        <v>50303</v>
      </c>
      <c r="C24" s="142" t="s">
        <v>1590</v>
      </c>
      <c r="D24" s="139">
        <v>78</v>
      </c>
      <c r="E24" s="139">
        <v>78</v>
      </c>
      <c r="F24" s="139">
        <v>75</v>
      </c>
      <c r="G24" s="76">
        <f t="shared" si="0"/>
        <v>1</v>
      </c>
    </row>
    <row r="25" s="204" customFormat="1" ht="17" customHeight="1" spans="1:7">
      <c r="A25" s="204">
        <f t="shared" si="1"/>
        <v>5</v>
      </c>
      <c r="B25" s="138">
        <v>50305</v>
      </c>
      <c r="C25" s="142" t="s">
        <v>1591</v>
      </c>
      <c r="D25" s="139"/>
      <c r="E25" s="139"/>
      <c r="F25" s="139"/>
      <c r="G25" s="76">
        <f t="shared" si="0"/>
        <v>0</v>
      </c>
    </row>
    <row r="26" s="204" customFormat="1" ht="17" customHeight="1" spans="1:7">
      <c r="A26" s="204">
        <f t="shared" si="1"/>
        <v>5</v>
      </c>
      <c r="B26" s="138">
        <v>50306</v>
      </c>
      <c r="C26" s="142" t="s">
        <v>1592</v>
      </c>
      <c r="D26" s="139">
        <v>100</v>
      </c>
      <c r="E26" s="139">
        <v>100</v>
      </c>
      <c r="F26" s="139">
        <v>88</v>
      </c>
      <c r="G26" s="76">
        <f t="shared" si="0"/>
        <v>1</v>
      </c>
    </row>
    <row r="27" s="204" customFormat="1" ht="17" customHeight="1" spans="1:7">
      <c r="A27" s="204">
        <f t="shared" si="1"/>
        <v>5</v>
      </c>
      <c r="B27" s="138">
        <v>50307</v>
      </c>
      <c r="C27" s="142" t="s">
        <v>1593</v>
      </c>
      <c r="D27" s="139"/>
      <c r="E27" s="139"/>
      <c r="F27" s="139">
        <v>53</v>
      </c>
      <c r="G27" s="76">
        <f t="shared" si="0"/>
        <v>1</v>
      </c>
    </row>
    <row r="28" s="204" customFormat="1" ht="17" customHeight="1" spans="1:7">
      <c r="A28" s="204">
        <f t="shared" si="1"/>
        <v>5</v>
      </c>
      <c r="B28" s="138">
        <v>50399</v>
      </c>
      <c r="C28" s="142" t="s">
        <v>1594</v>
      </c>
      <c r="D28" s="139">
        <v>29949</v>
      </c>
      <c r="E28" s="139">
        <f>29949+15300</f>
        <v>45249</v>
      </c>
      <c r="F28" s="139">
        <v>44190</v>
      </c>
      <c r="G28" s="76">
        <f t="shared" si="0"/>
        <v>1</v>
      </c>
    </row>
    <row r="29" s="204" customFormat="1" ht="17" customHeight="1" spans="1:7">
      <c r="A29" s="204">
        <f t="shared" si="1"/>
        <v>3</v>
      </c>
      <c r="B29" s="138">
        <v>504</v>
      </c>
      <c r="C29" s="141" t="s">
        <v>1595</v>
      </c>
      <c r="D29" s="139"/>
      <c r="E29" s="139"/>
      <c r="F29" s="139"/>
      <c r="G29" s="76">
        <f t="shared" si="0"/>
        <v>0</v>
      </c>
    </row>
    <row r="30" s="204" customFormat="1" ht="17" customHeight="1" spans="1:7">
      <c r="A30" s="204">
        <f t="shared" si="1"/>
        <v>5</v>
      </c>
      <c r="B30" s="138">
        <v>50401</v>
      </c>
      <c r="C30" s="142" t="s">
        <v>1588</v>
      </c>
      <c r="D30" s="139"/>
      <c r="E30" s="139"/>
      <c r="F30" s="139"/>
      <c r="G30" s="76">
        <f t="shared" si="0"/>
        <v>0</v>
      </c>
    </row>
    <row r="31" s="204" customFormat="1" ht="17" customHeight="1" spans="1:7">
      <c r="A31" s="204">
        <f t="shared" si="1"/>
        <v>5</v>
      </c>
      <c r="B31" s="138">
        <v>50402</v>
      </c>
      <c r="C31" s="142" t="s">
        <v>1589</v>
      </c>
      <c r="D31" s="139"/>
      <c r="E31" s="139"/>
      <c r="F31" s="139"/>
      <c r="G31" s="76">
        <f t="shared" si="0"/>
        <v>0</v>
      </c>
    </row>
    <row r="32" s="204" customFormat="1" ht="17" customHeight="1" spans="1:7">
      <c r="A32" s="204">
        <f t="shared" si="1"/>
        <v>5</v>
      </c>
      <c r="B32" s="138">
        <v>50403</v>
      </c>
      <c r="C32" s="142" t="s">
        <v>1590</v>
      </c>
      <c r="D32" s="139"/>
      <c r="E32" s="139"/>
      <c r="F32" s="139"/>
      <c r="G32" s="76">
        <f t="shared" si="0"/>
        <v>0</v>
      </c>
    </row>
    <row r="33" s="204" customFormat="1" ht="17" customHeight="1" spans="1:7">
      <c r="A33" s="204">
        <f t="shared" si="1"/>
        <v>5</v>
      </c>
      <c r="B33" s="138">
        <v>50404</v>
      </c>
      <c r="C33" s="142" t="s">
        <v>1592</v>
      </c>
      <c r="D33" s="139"/>
      <c r="E33" s="139"/>
      <c r="F33" s="139"/>
      <c r="G33" s="76">
        <f t="shared" si="0"/>
        <v>0</v>
      </c>
    </row>
    <row r="34" s="204" customFormat="1" ht="17" customHeight="1" spans="1:7">
      <c r="A34" s="204">
        <f t="shared" si="1"/>
        <v>5</v>
      </c>
      <c r="B34" s="138">
        <v>50405</v>
      </c>
      <c r="C34" s="142" t="s">
        <v>1593</v>
      </c>
      <c r="D34" s="139"/>
      <c r="E34" s="139"/>
      <c r="F34" s="139"/>
      <c r="G34" s="76">
        <f t="shared" si="0"/>
        <v>0</v>
      </c>
    </row>
    <row r="35" s="204" customFormat="1" ht="17" customHeight="1" spans="1:7">
      <c r="A35" s="204">
        <f t="shared" si="1"/>
        <v>5</v>
      </c>
      <c r="B35" s="138">
        <v>50499</v>
      </c>
      <c r="C35" s="142" t="s">
        <v>1594</v>
      </c>
      <c r="D35" s="139"/>
      <c r="E35" s="139"/>
      <c r="F35" s="139"/>
      <c r="G35" s="76">
        <f t="shared" si="0"/>
        <v>0</v>
      </c>
    </row>
    <row r="36" s="204" customFormat="1" ht="17" customHeight="1" spans="1:7">
      <c r="A36" s="204">
        <f t="shared" si="1"/>
        <v>3</v>
      </c>
      <c r="B36" s="138">
        <v>505</v>
      </c>
      <c r="C36" s="141" t="s">
        <v>1596</v>
      </c>
      <c r="D36" s="139">
        <v>109000</v>
      </c>
      <c r="E36" s="139">
        <f>SUM(E37:E39)</f>
        <v>109000</v>
      </c>
      <c r="F36" s="139">
        <f>SUM(F37:F39)</f>
        <v>140491</v>
      </c>
      <c r="G36" s="76">
        <f t="shared" si="0"/>
        <v>1</v>
      </c>
    </row>
    <row r="37" s="204" customFormat="1" ht="17" customHeight="1" spans="1:7">
      <c r="A37" s="204">
        <f t="shared" si="1"/>
        <v>5</v>
      </c>
      <c r="B37" s="138">
        <v>50501</v>
      </c>
      <c r="C37" s="142" t="s">
        <v>1597</v>
      </c>
      <c r="D37" s="139">
        <v>72000</v>
      </c>
      <c r="E37" s="139">
        <v>72000</v>
      </c>
      <c r="F37" s="139">
        <v>107965</v>
      </c>
      <c r="G37" s="76">
        <f t="shared" ref="G37:G75" si="2">IF(AND(F37=0,D37=0,E37=0),0,1)</f>
        <v>1</v>
      </c>
    </row>
    <row r="38" s="204" customFormat="1" ht="17" customHeight="1" spans="1:7">
      <c r="A38" s="204">
        <f t="shared" ref="A38:A75" si="3">LEN(B38)</f>
        <v>5</v>
      </c>
      <c r="B38" s="138">
        <v>50502</v>
      </c>
      <c r="C38" s="142" t="s">
        <v>1598</v>
      </c>
      <c r="D38" s="139">
        <v>21000</v>
      </c>
      <c r="E38" s="139">
        <v>21000</v>
      </c>
      <c r="F38" s="139">
        <v>13800</v>
      </c>
      <c r="G38" s="76">
        <f t="shared" si="2"/>
        <v>1</v>
      </c>
    </row>
    <row r="39" s="204" customFormat="1" ht="17" customHeight="1" spans="1:7">
      <c r="A39" s="204">
        <f t="shared" si="3"/>
        <v>5</v>
      </c>
      <c r="B39" s="138">
        <v>50599</v>
      </c>
      <c r="C39" s="142" t="s">
        <v>1599</v>
      </c>
      <c r="D39" s="139">
        <v>16000</v>
      </c>
      <c r="E39" s="139">
        <v>16000</v>
      </c>
      <c r="F39" s="139">
        <v>18726</v>
      </c>
      <c r="G39" s="76">
        <f t="shared" si="2"/>
        <v>1</v>
      </c>
    </row>
    <row r="40" s="204" customFormat="1" ht="17" customHeight="1" spans="1:7">
      <c r="A40" s="204">
        <f t="shared" si="3"/>
        <v>3</v>
      </c>
      <c r="B40" s="138">
        <v>506</v>
      </c>
      <c r="C40" s="141" t="s">
        <v>1600</v>
      </c>
      <c r="D40" s="139">
        <v>2000</v>
      </c>
      <c r="E40" s="139">
        <f>SUM(E41:E42)</f>
        <v>2000</v>
      </c>
      <c r="F40" s="139">
        <f>SUM(F41:F42)</f>
        <v>3169</v>
      </c>
      <c r="G40" s="76">
        <f t="shared" si="2"/>
        <v>1</v>
      </c>
    </row>
    <row r="41" s="204" customFormat="1" ht="17" customHeight="1" spans="1:7">
      <c r="A41" s="204">
        <f t="shared" si="3"/>
        <v>5</v>
      </c>
      <c r="B41" s="138">
        <v>50601</v>
      </c>
      <c r="C41" s="142" t="s">
        <v>1601</v>
      </c>
      <c r="D41" s="139">
        <v>2000</v>
      </c>
      <c r="E41" s="139">
        <v>2000</v>
      </c>
      <c r="F41" s="139">
        <v>3169</v>
      </c>
      <c r="G41" s="76">
        <f t="shared" si="2"/>
        <v>1</v>
      </c>
    </row>
    <row r="42" s="204" customFormat="1" ht="17" customHeight="1" spans="1:7">
      <c r="A42" s="204">
        <f t="shared" si="3"/>
        <v>5</v>
      </c>
      <c r="B42" s="138">
        <v>50602</v>
      </c>
      <c r="C42" s="142" t="s">
        <v>1602</v>
      </c>
      <c r="D42" s="139"/>
      <c r="E42" s="139"/>
      <c r="F42" s="139"/>
      <c r="G42" s="76">
        <f t="shared" si="2"/>
        <v>0</v>
      </c>
    </row>
    <row r="43" s="204" customFormat="1" ht="17" customHeight="1" spans="1:7">
      <c r="A43" s="204">
        <f t="shared" si="3"/>
        <v>3</v>
      </c>
      <c r="B43" s="138">
        <v>507</v>
      </c>
      <c r="C43" s="141" t="s">
        <v>1603</v>
      </c>
      <c r="D43" s="139">
        <v>7000</v>
      </c>
      <c r="E43" s="139">
        <f>SUM(E44:E46)</f>
        <v>7000</v>
      </c>
      <c r="F43" s="139">
        <f>SUM(F44:F46)</f>
        <v>8999</v>
      </c>
      <c r="G43" s="76">
        <f t="shared" si="2"/>
        <v>1</v>
      </c>
    </row>
    <row r="44" s="204" customFormat="1" ht="17" customHeight="1" spans="1:7">
      <c r="A44" s="204">
        <f t="shared" si="3"/>
        <v>5</v>
      </c>
      <c r="B44" s="138">
        <v>50701</v>
      </c>
      <c r="C44" s="142" t="s">
        <v>1604</v>
      </c>
      <c r="D44" s="139"/>
      <c r="E44" s="139"/>
      <c r="F44" s="139"/>
      <c r="G44" s="76">
        <f t="shared" si="2"/>
        <v>0</v>
      </c>
    </row>
    <row r="45" s="204" customFormat="1" ht="17" customHeight="1" spans="1:7">
      <c r="A45" s="204">
        <f t="shared" si="3"/>
        <v>5</v>
      </c>
      <c r="B45" s="138">
        <v>50702</v>
      </c>
      <c r="C45" s="142" t="s">
        <v>1605</v>
      </c>
      <c r="D45" s="139"/>
      <c r="E45" s="139"/>
      <c r="F45" s="139"/>
      <c r="G45" s="76">
        <f t="shared" si="2"/>
        <v>0</v>
      </c>
    </row>
    <row r="46" s="204" customFormat="1" ht="17" customHeight="1" spans="1:7">
      <c r="A46" s="204">
        <f t="shared" si="3"/>
        <v>5</v>
      </c>
      <c r="B46" s="138">
        <v>50799</v>
      </c>
      <c r="C46" s="142" t="s">
        <v>1606</v>
      </c>
      <c r="D46" s="139">
        <v>7000</v>
      </c>
      <c r="E46" s="139">
        <v>7000</v>
      </c>
      <c r="F46" s="139">
        <v>8999</v>
      </c>
      <c r="G46" s="76">
        <f t="shared" si="2"/>
        <v>1</v>
      </c>
    </row>
    <row r="47" s="204" customFormat="1" ht="17" customHeight="1" spans="1:7">
      <c r="A47" s="204">
        <f t="shared" si="3"/>
        <v>3</v>
      </c>
      <c r="B47" s="138">
        <v>508</v>
      </c>
      <c r="C47" s="141" t="s">
        <v>1607</v>
      </c>
      <c r="D47" s="139"/>
      <c r="E47" s="139"/>
      <c r="F47" s="139"/>
      <c r="G47" s="76">
        <f t="shared" si="2"/>
        <v>0</v>
      </c>
    </row>
    <row r="48" s="204" customFormat="1" ht="17" customHeight="1" spans="1:7">
      <c r="A48" s="204">
        <f t="shared" si="3"/>
        <v>5</v>
      </c>
      <c r="B48" s="138">
        <v>50803</v>
      </c>
      <c r="C48" s="142" t="s">
        <v>1608</v>
      </c>
      <c r="D48" s="139"/>
      <c r="E48" s="139"/>
      <c r="F48" s="139"/>
      <c r="G48" s="76">
        <f t="shared" si="2"/>
        <v>0</v>
      </c>
    </row>
    <row r="49" s="204" customFormat="1" ht="17" customHeight="1" spans="1:7">
      <c r="A49" s="204">
        <f t="shared" si="3"/>
        <v>5</v>
      </c>
      <c r="B49" s="138">
        <v>50804</v>
      </c>
      <c r="C49" s="142" t="s">
        <v>1609</v>
      </c>
      <c r="D49" s="139"/>
      <c r="E49" s="139"/>
      <c r="F49" s="139"/>
      <c r="G49" s="76">
        <f t="shared" si="2"/>
        <v>0</v>
      </c>
    </row>
    <row r="50" s="204" customFormat="1" ht="17" customHeight="1" spans="1:7">
      <c r="A50" s="204">
        <f t="shared" si="3"/>
        <v>5</v>
      </c>
      <c r="B50" s="138">
        <v>50805</v>
      </c>
      <c r="C50" s="142" t="s">
        <v>1610</v>
      </c>
      <c r="D50" s="139"/>
      <c r="E50" s="139"/>
      <c r="F50" s="139"/>
      <c r="G50" s="76">
        <f t="shared" si="2"/>
        <v>0</v>
      </c>
    </row>
    <row r="51" s="204" customFormat="1" ht="17" customHeight="1" spans="1:7">
      <c r="A51" s="204">
        <f t="shared" si="3"/>
        <v>5</v>
      </c>
      <c r="B51" s="138">
        <v>50899</v>
      </c>
      <c r="C51" s="142" t="s">
        <v>1611</v>
      </c>
      <c r="D51" s="139"/>
      <c r="E51" s="139"/>
      <c r="F51" s="139"/>
      <c r="G51" s="76">
        <f t="shared" si="2"/>
        <v>0</v>
      </c>
    </row>
    <row r="52" s="204" customFormat="1" ht="17" customHeight="1" spans="1:7">
      <c r="A52" s="204">
        <f t="shared" si="3"/>
        <v>3</v>
      </c>
      <c r="B52" s="138">
        <v>509</v>
      </c>
      <c r="C52" s="141" t="s">
        <v>1612</v>
      </c>
      <c r="D52" s="139">
        <v>93085</v>
      </c>
      <c r="E52" s="139">
        <f>SUM(E53:E57)</f>
        <v>93085</v>
      </c>
      <c r="F52" s="139">
        <f>SUM(F53:F57)</f>
        <v>84102</v>
      </c>
      <c r="G52" s="76">
        <f t="shared" si="2"/>
        <v>1</v>
      </c>
    </row>
    <row r="53" s="204" customFormat="1" ht="17" customHeight="1" spans="1:7">
      <c r="A53" s="204">
        <f t="shared" si="3"/>
        <v>5</v>
      </c>
      <c r="B53" s="138">
        <v>50901</v>
      </c>
      <c r="C53" s="142" t="s">
        <v>1613</v>
      </c>
      <c r="D53" s="139">
        <v>32349</v>
      </c>
      <c r="E53" s="139">
        <v>32349</v>
      </c>
      <c r="F53" s="139">
        <v>13021</v>
      </c>
      <c r="G53" s="76">
        <f t="shared" si="2"/>
        <v>1</v>
      </c>
    </row>
    <row r="54" s="204" customFormat="1" ht="17" customHeight="1" spans="1:7">
      <c r="A54" s="204">
        <f t="shared" si="3"/>
        <v>5</v>
      </c>
      <c r="B54" s="138">
        <v>50902</v>
      </c>
      <c r="C54" s="142" t="s">
        <v>1614</v>
      </c>
      <c r="D54" s="139"/>
      <c r="E54" s="139"/>
      <c r="F54" s="139">
        <v>24</v>
      </c>
      <c r="G54" s="76">
        <f t="shared" si="2"/>
        <v>1</v>
      </c>
    </row>
    <row r="55" s="204" customFormat="1" ht="17" customHeight="1" spans="1:7">
      <c r="A55" s="204">
        <f t="shared" si="3"/>
        <v>5</v>
      </c>
      <c r="B55" s="138">
        <v>50903</v>
      </c>
      <c r="C55" s="142" t="s">
        <v>1615</v>
      </c>
      <c r="D55" s="139"/>
      <c r="E55" s="139"/>
      <c r="F55" s="139">
        <v>12</v>
      </c>
      <c r="G55" s="76">
        <f t="shared" si="2"/>
        <v>1</v>
      </c>
    </row>
    <row r="56" s="204" customFormat="1" ht="17" customHeight="1" spans="1:7">
      <c r="A56" s="204">
        <f t="shared" si="3"/>
        <v>5</v>
      </c>
      <c r="B56" s="138">
        <v>50905</v>
      </c>
      <c r="C56" s="142" t="s">
        <v>1616</v>
      </c>
      <c r="D56" s="139">
        <v>169</v>
      </c>
      <c r="E56" s="139">
        <v>169</v>
      </c>
      <c r="F56" s="139"/>
      <c r="G56" s="76">
        <f t="shared" si="2"/>
        <v>1</v>
      </c>
    </row>
    <row r="57" s="204" customFormat="1" ht="17" customHeight="1" spans="1:7">
      <c r="A57" s="204">
        <f t="shared" si="3"/>
        <v>5</v>
      </c>
      <c r="B57" s="138">
        <v>50999</v>
      </c>
      <c r="C57" s="142" t="s">
        <v>1617</v>
      </c>
      <c r="D57" s="139">
        <v>60567</v>
      </c>
      <c r="E57" s="139">
        <v>60567</v>
      </c>
      <c r="F57" s="139">
        <v>71045</v>
      </c>
      <c r="G57" s="76">
        <f t="shared" si="2"/>
        <v>1</v>
      </c>
    </row>
    <row r="58" s="204" customFormat="1" ht="17" customHeight="1" spans="1:7">
      <c r="A58" s="204">
        <f t="shared" si="3"/>
        <v>3</v>
      </c>
      <c r="B58" s="138">
        <v>510</v>
      </c>
      <c r="C58" s="141" t="s">
        <v>1618</v>
      </c>
      <c r="D58" s="139">
        <v>69088</v>
      </c>
      <c r="E58" s="139">
        <f>SUM(E59:E61)</f>
        <v>69088</v>
      </c>
      <c r="F58" s="139">
        <f>SUM(F59:F61)</f>
        <v>66282</v>
      </c>
      <c r="G58" s="76">
        <f t="shared" si="2"/>
        <v>1</v>
      </c>
    </row>
    <row r="59" s="204" customFormat="1" ht="17" customHeight="1" spans="1:7">
      <c r="A59" s="204">
        <f t="shared" si="3"/>
        <v>5</v>
      </c>
      <c r="B59" s="138">
        <v>51002</v>
      </c>
      <c r="C59" s="142" t="s">
        <v>1619</v>
      </c>
      <c r="D59" s="139">
        <v>64888</v>
      </c>
      <c r="E59" s="139">
        <v>64888</v>
      </c>
      <c r="F59" s="139">
        <v>62312</v>
      </c>
      <c r="G59" s="76">
        <f t="shared" si="2"/>
        <v>1</v>
      </c>
    </row>
    <row r="60" s="204" customFormat="1" ht="17" customHeight="1" spans="1:7">
      <c r="A60" s="204">
        <f t="shared" si="3"/>
        <v>5</v>
      </c>
      <c r="B60" s="138">
        <v>51003</v>
      </c>
      <c r="C60" s="142" t="s">
        <v>960</v>
      </c>
      <c r="D60" s="139"/>
      <c r="E60" s="139"/>
      <c r="F60" s="139"/>
      <c r="G60" s="76">
        <f t="shared" si="2"/>
        <v>0</v>
      </c>
    </row>
    <row r="61" s="204" customFormat="1" ht="17" customHeight="1" spans="1:7">
      <c r="A61" s="204">
        <f t="shared" si="3"/>
        <v>5</v>
      </c>
      <c r="B61" s="138">
        <v>51004</v>
      </c>
      <c r="C61" s="142" t="s">
        <v>1620</v>
      </c>
      <c r="D61" s="139">
        <v>4200</v>
      </c>
      <c r="E61" s="139">
        <v>4200</v>
      </c>
      <c r="F61" s="139">
        <v>3970</v>
      </c>
      <c r="G61" s="76">
        <f t="shared" si="2"/>
        <v>1</v>
      </c>
    </row>
    <row r="62" s="204" customFormat="1" ht="17" customHeight="1" spans="1:7">
      <c r="A62" s="204">
        <f t="shared" si="3"/>
        <v>3</v>
      </c>
      <c r="B62" s="138">
        <v>511</v>
      </c>
      <c r="C62" s="141" t="s">
        <v>1621</v>
      </c>
      <c r="D62" s="139">
        <v>50000</v>
      </c>
      <c r="E62" s="139">
        <f>SUM(E63:E66)</f>
        <v>50400</v>
      </c>
      <c r="F62" s="139">
        <f>SUM(F63:F66)</f>
        <v>19695</v>
      </c>
      <c r="G62" s="76">
        <f t="shared" si="2"/>
        <v>1</v>
      </c>
    </row>
    <row r="63" s="204" customFormat="1" ht="17" customHeight="1" spans="1:7">
      <c r="A63" s="204">
        <f t="shared" si="3"/>
        <v>5</v>
      </c>
      <c r="B63" s="138">
        <v>51101</v>
      </c>
      <c r="C63" s="142" t="s">
        <v>1622</v>
      </c>
      <c r="D63" s="139">
        <v>50000</v>
      </c>
      <c r="E63" s="139">
        <v>50000</v>
      </c>
      <c r="F63" s="139">
        <v>19058</v>
      </c>
      <c r="G63" s="76">
        <f t="shared" si="2"/>
        <v>1</v>
      </c>
    </row>
    <row r="64" s="204" customFormat="1" ht="17" customHeight="1" spans="1:7">
      <c r="A64" s="204">
        <f t="shared" si="3"/>
        <v>5</v>
      </c>
      <c r="B64" s="138">
        <v>51102</v>
      </c>
      <c r="C64" s="142" t="s">
        <v>1623</v>
      </c>
      <c r="D64" s="139"/>
      <c r="E64" s="139">
        <v>400</v>
      </c>
      <c r="F64" s="139">
        <v>637</v>
      </c>
      <c r="G64" s="76">
        <f t="shared" si="2"/>
        <v>1</v>
      </c>
    </row>
    <row r="65" s="204" customFormat="1" ht="17" customHeight="1" spans="1:7">
      <c r="A65" s="204">
        <f t="shared" si="3"/>
        <v>5</v>
      </c>
      <c r="B65" s="138">
        <v>51103</v>
      </c>
      <c r="C65" s="142" t="s">
        <v>1624</v>
      </c>
      <c r="D65" s="139"/>
      <c r="E65" s="139"/>
      <c r="F65" s="139"/>
      <c r="G65" s="76">
        <f t="shared" si="2"/>
        <v>0</v>
      </c>
    </row>
    <row r="66" s="204" customFormat="1" ht="17" customHeight="1" spans="1:7">
      <c r="A66" s="204">
        <f t="shared" si="3"/>
        <v>5</v>
      </c>
      <c r="B66" s="138">
        <v>51104</v>
      </c>
      <c r="C66" s="142" t="s">
        <v>1625</v>
      </c>
      <c r="D66" s="139"/>
      <c r="E66" s="139"/>
      <c r="F66" s="139"/>
      <c r="G66" s="76">
        <f t="shared" si="2"/>
        <v>0</v>
      </c>
    </row>
    <row r="67" s="204" customFormat="1" ht="17" customHeight="1" spans="1:7">
      <c r="A67" s="204">
        <f t="shared" si="3"/>
        <v>3</v>
      </c>
      <c r="B67" s="138">
        <v>514</v>
      </c>
      <c r="C67" s="141" t="s">
        <v>1626</v>
      </c>
      <c r="D67" s="139">
        <v>10000</v>
      </c>
      <c r="E67" s="139">
        <f>SUM(E68:E69)</f>
        <v>10000</v>
      </c>
      <c r="F67" s="139"/>
      <c r="G67" s="76">
        <f t="shared" si="2"/>
        <v>1</v>
      </c>
    </row>
    <row r="68" s="204" customFormat="1" ht="17" customHeight="1" spans="1:7">
      <c r="A68" s="204">
        <f t="shared" si="3"/>
        <v>5</v>
      </c>
      <c r="B68" s="138">
        <v>51401</v>
      </c>
      <c r="C68" s="142" t="s">
        <v>1627</v>
      </c>
      <c r="D68" s="139">
        <v>10000</v>
      </c>
      <c r="E68" s="139">
        <v>10000</v>
      </c>
      <c r="F68" s="139"/>
      <c r="G68" s="76">
        <f t="shared" si="2"/>
        <v>1</v>
      </c>
    </row>
    <row r="69" s="204" customFormat="1" ht="17" customHeight="1" spans="1:7">
      <c r="A69" s="204">
        <f t="shared" si="3"/>
        <v>5</v>
      </c>
      <c r="B69" s="138">
        <v>51402</v>
      </c>
      <c r="C69" s="142" t="s">
        <v>1628</v>
      </c>
      <c r="D69" s="139"/>
      <c r="E69" s="139"/>
      <c r="F69" s="139"/>
      <c r="G69" s="76">
        <f t="shared" si="2"/>
        <v>0</v>
      </c>
    </row>
    <row r="70" s="204" customFormat="1" ht="17" customHeight="1" spans="1:7">
      <c r="A70" s="204">
        <f t="shared" si="3"/>
        <v>3</v>
      </c>
      <c r="B70" s="138">
        <v>599</v>
      </c>
      <c r="C70" s="141" t="s">
        <v>1629</v>
      </c>
      <c r="D70" s="139">
        <v>15051</v>
      </c>
      <c r="E70" s="139">
        <f>SUM(E71:E75)</f>
        <v>16851</v>
      </c>
      <c r="F70" s="139"/>
      <c r="G70" s="76">
        <f t="shared" si="2"/>
        <v>1</v>
      </c>
    </row>
    <row r="71" s="204" customFormat="1" ht="17" customHeight="1" spans="1:7">
      <c r="A71" s="204">
        <f t="shared" si="3"/>
        <v>5</v>
      </c>
      <c r="B71" s="138">
        <v>59907</v>
      </c>
      <c r="C71" s="142" t="s">
        <v>1630</v>
      </c>
      <c r="D71" s="139"/>
      <c r="E71" s="139"/>
      <c r="F71" s="139"/>
      <c r="G71" s="76">
        <f t="shared" si="2"/>
        <v>0</v>
      </c>
    </row>
    <row r="72" s="204" customFormat="1" ht="17" customHeight="1" spans="1:7">
      <c r="A72" s="204">
        <f t="shared" si="3"/>
        <v>5</v>
      </c>
      <c r="B72" s="138">
        <v>59908</v>
      </c>
      <c r="C72" s="142" t="s">
        <v>1631</v>
      </c>
      <c r="D72" s="139"/>
      <c r="E72" s="139"/>
      <c r="F72" s="139"/>
      <c r="G72" s="76">
        <f t="shared" si="2"/>
        <v>0</v>
      </c>
    </row>
    <row r="73" s="204" customFormat="1" ht="17" customHeight="1" spans="1:7">
      <c r="A73" s="204">
        <f t="shared" si="3"/>
        <v>5</v>
      </c>
      <c r="B73" s="138">
        <v>59909</v>
      </c>
      <c r="C73" s="142" t="s">
        <v>1632</v>
      </c>
      <c r="D73" s="139"/>
      <c r="E73" s="139"/>
      <c r="F73" s="90"/>
      <c r="G73" s="76">
        <f t="shared" si="2"/>
        <v>0</v>
      </c>
    </row>
    <row r="74" s="204" customFormat="1" ht="17" customHeight="1" spans="1:7">
      <c r="A74" s="204">
        <f t="shared" si="3"/>
        <v>5</v>
      </c>
      <c r="B74" s="138">
        <v>59910</v>
      </c>
      <c r="C74" s="142" t="s">
        <v>1633</v>
      </c>
      <c r="D74" s="139"/>
      <c r="E74" s="139"/>
      <c r="F74" s="90"/>
      <c r="G74" s="76">
        <f t="shared" si="2"/>
        <v>0</v>
      </c>
    </row>
    <row r="75" s="204" customFormat="1" ht="17" customHeight="1" spans="1:7">
      <c r="A75" s="204">
        <f t="shared" si="3"/>
        <v>5</v>
      </c>
      <c r="B75" s="138">
        <v>59999</v>
      </c>
      <c r="C75" s="142" t="s">
        <v>1412</v>
      </c>
      <c r="D75" s="139">
        <v>15051</v>
      </c>
      <c r="E75" s="139">
        <f>15051+1800</f>
        <v>16851</v>
      </c>
      <c r="F75" s="90"/>
      <c r="G75" s="76">
        <f t="shared" si="2"/>
        <v>1</v>
      </c>
    </row>
  </sheetData>
  <mergeCells count="1">
    <mergeCell ref="B1:F1"/>
  </mergeCells>
  <dataValidations count="1">
    <dataValidation type="decimal" operator="between" allowBlank="1" showInputMessage="1" showErrorMessage="1" sqref="D4:D75 E71:E75 F71:F72 E4:F70">
      <formula1>-99999999999999</formula1>
      <formula2>99999999999999</formula2>
    </dataValidation>
  </dataValidations>
  <pageMargins left="0.751388888888889" right="0.751388888888889" top="0.550694444444444" bottom="0.550694444444444" header="0.5" footer="0.5"/>
  <pageSetup paperSize="9" scale="95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"/>
  <sheetViews>
    <sheetView showGridLines="0" showZeros="0" defaultGridColor="0" colorId="8" topLeftCell="A5" workbookViewId="0">
      <selection activeCell="G72" sqref="G72"/>
    </sheetView>
  </sheetViews>
  <sheetFormatPr defaultColWidth="12.125" defaultRowHeight="15.65" customHeight="1" outlineLevelCol="3"/>
  <cols>
    <col min="1" max="1" width="9.25" style="194" customWidth="1"/>
    <col min="2" max="2" width="40.5" style="194" customWidth="1"/>
    <col min="3" max="4" width="20.75" style="194" customWidth="1"/>
    <col min="5" max="16384" width="12.125" style="195"/>
  </cols>
  <sheetData>
    <row r="1" ht="42.75" customHeight="1" spans="1:4">
      <c r="A1" s="196" t="str">
        <f>'[3]##BASEINFO'!$B$2&amp;""&amp;'[3]##BASEINFO'!$B$7&amp;"一般公共预算(基本)支出决算经济分类录入表"</f>
        <v>2024年祁阳市一般公共预算(基本)支出决算经济分类录入表</v>
      </c>
      <c r="B1" s="196"/>
      <c r="C1" s="196"/>
      <c r="D1" s="196"/>
    </row>
    <row r="2" ht="17.25" customHeight="1" spans="1:4">
      <c r="A2" s="197"/>
      <c r="B2" s="197"/>
      <c r="C2" s="197"/>
      <c r="D2" s="198" t="str">
        <f>"单位："&amp;'[3]##BASEINFO'!$B$19</f>
        <v>单位：万元</v>
      </c>
    </row>
    <row r="3" s="193" customFormat="1" ht="17.25" customHeight="1" spans="1:4">
      <c r="A3" s="199" t="s">
        <v>137</v>
      </c>
      <c r="B3" s="200" t="s">
        <v>138</v>
      </c>
      <c r="C3" s="199" t="s">
        <v>142</v>
      </c>
      <c r="D3" s="199" t="s">
        <v>1634</v>
      </c>
    </row>
    <row r="4" s="193" customFormat="1" ht="35.25" customHeight="1" spans="1:4">
      <c r="A4" s="201"/>
      <c r="B4" s="202"/>
      <c r="C4" s="201"/>
      <c r="D4" s="201"/>
    </row>
    <row r="5" ht="17.25" customHeight="1" spans="1:4">
      <c r="A5" s="138"/>
      <c r="B5" s="136" t="s">
        <v>142</v>
      </c>
      <c r="C5" s="203">
        <f>C6+C11+C22+C30+C37+C41+C44+C48+C53+C59+C63+C68</f>
        <v>634394</v>
      </c>
      <c r="D5" s="203">
        <f>D6+D11+D22+D30+D37+D41+D44+D48+D53+D59+D63+D68</f>
        <v>404185</v>
      </c>
    </row>
    <row r="6" ht="17.25" customHeight="1" spans="1:4">
      <c r="A6" s="138">
        <v>501</v>
      </c>
      <c r="B6" s="140" t="s">
        <v>1571</v>
      </c>
      <c r="C6" s="203">
        <f>SUM(C7:C10)</f>
        <v>135942</v>
      </c>
      <c r="D6" s="203">
        <f>SUM(D7:D10)</f>
        <v>135942</v>
      </c>
    </row>
    <row r="7" ht="17.25" customHeight="1" spans="1:4">
      <c r="A7" s="138">
        <v>50101</v>
      </c>
      <c r="B7" s="138" t="s">
        <v>1572</v>
      </c>
      <c r="C7" s="203">
        <v>88887</v>
      </c>
      <c r="D7" s="203">
        <v>88887</v>
      </c>
    </row>
    <row r="8" ht="17.25" customHeight="1" spans="1:4">
      <c r="A8" s="138">
        <v>50102</v>
      </c>
      <c r="B8" s="138" t="s">
        <v>1573</v>
      </c>
      <c r="C8" s="203">
        <v>30485</v>
      </c>
      <c r="D8" s="203">
        <v>30485</v>
      </c>
    </row>
    <row r="9" ht="17.25" customHeight="1" spans="1:4">
      <c r="A9" s="138">
        <v>50103</v>
      </c>
      <c r="B9" s="138" t="s">
        <v>1574</v>
      </c>
      <c r="C9" s="203">
        <v>16131</v>
      </c>
      <c r="D9" s="203">
        <v>16131</v>
      </c>
    </row>
    <row r="10" ht="17.25" customHeight="1" spans="1:4">
      <c r="A10" s="138">
        <v>50199</v>
      </c>
      <c r="B10" s="138" t="s">
        <v>1575</v>
      </c>
      <c r="C10" s="203">
        <v>439</v>
      </c>
      <c r="D10" s="203">
        <v>439</v>
      </c>
    </row>
    <row r="11" ht="17.25" customHeight="1" spans="1:4">
      <c r="A11" s="138">
        <v>502</v>
      </c>
      <c r="B11" s="140" t="s">
        <v>1576</v>
      </c>
      <c r="C11" s="203">
        <f>SUM(C12:C21)</f>
        <v>103647</v>
      </c>
      <c r="D11" s="203">
        <f>SUM(D12:D21)</f>
        <v>73650</v>
      </c>
    </row>
    <row r="12" ht="17.25" customHeight="1" spans="1:4">
      <c r="A12" s="138">
        <v>50201</v>
      </c>
      <c r="B12" s="138" t="s">
        <v>1577</v>
      </c>
      <c r="C12" s="203">
        <v>29963</v>
      </c>
      <c r="D12" s="203">
        <v>29963</v>
      </c>
    </row>
    <row r="13" ht="17.25" customHeight="1" spans="1:4">
      <c r="A13" s="138">
        <v>50202</v>
      </c>
      <c r="B13" s="138" t="s">
        <v>1578</v>
      </c>
      <c r="C13" s="203">
        <v>2271</v>
      </c>
      <c r="D13" s="203">
        <v>2271</v>
      </c>
    </row>
    <row r="14" ht="17.25" customHeight="1" spans="1:4">
      <c r="A14" s="138">
        <v>50203</v>
      </c>
      <c r="B14" s="138" t="s">
        <v>1579</v>
      </c>
      <c r="C14" s="203">
        <v>6237</v>
      </c>
      <c r="D14" s="203">
        <v>6237</v>
      </c>
    </row>
    <row r="15" ht="17.25" customHeight="1" spans="1:4">
      <c r="A15" s="138">
        <v>50204</v>
      </c>
      <c r="B15" s="138" t="s">
        <v>1580</v>
      </c>
      <c r="C15" s="203">
        <v>239</v>
      </c>
      <c r="D15" s="203">
        <v>239</v>
      </c>
    </row>
    <row r="16" ht="17.25" customHeight="1" spans="1:4">
      <c r="A16" s="138">
        <v>50205</v>
      </c>
      <c r="B16" s="138" t="s">
        <v>1581</v>
      </c>
      <c r="C16" s="203">
        <v>1616</v>
      </c>
      <c r="D16" s="203">
        <v>1616</v>
      </c>
    </row>
    <row r="17" ht="17.25" customHeight="1" spans="1:4">
      <c r="A17" s="138">
        <v>50206</v>
      </c>
      <c r="B17" s="138" t="s">
        <v>1582</v>
      </c>
      <c r="C17" s="203">
        <v>749</v>
      </c>
      <c r="D17" s="203">
        <v>749</v>
      </c>
    </row>
    <row r="18" ht="17.25" customHeight="1" spans="1:4">
      <c r="A18" s="138">
        <v>50207</v>
      </c>
      <c r="B18" s="138" t="s">
        <v>1583</v>
      </c>
      <c r="C18" s="203"/>
      <c r="D18" s="203"/>
    </row>
    <row r="19" ht="17.25" customHeight="1" spans="1:4">
      <c r="A19" s="138">
        <v>50208</v>
      </c>
      <c r="B19" s="138" t="s">
        <v>1584</v>
      </c>
      <c r="C19" s="203">
        <v>828</v>
      </c>
      <c r="D19" s="203">
        <v>828</v>
      </c>
    </row>
    <row r="20" ht="17.25" customHeight="1" spans="1:4">
      <c r="A20" s="138">
        <v>50209</v>
      </c>
      <c r="B20" s="138" t="s">
        <v>1585</v>
      </c>
      <c r="C20" s="203">
        <v>692</v>
      </c>
      <c r="D20" s="203">
        <v>692</v>
      </c>
    </row>
    <row r="21" ht="17.25" customHeight="1" spans="1:4">
      <c r="A21" s="138">
        <v>50299</v>
      </c>
      <c r="B21" s="138" t="s">
        <v>1586</v>
      </c>
      <c r="C21" s="203">
        <v>61052</v>
      </c>
      <c r="D21" s="203">
        <v>31055</v>
      </c>
    </row>
    <row r="22" ht="17.25" customHeight="1" spans="1:4">
      <c r="A22" s="138">
        <v>503</v>
      </c>
      <c r="B22" s="140" t="s">
        <v>1587</v>
      </c>
      <c r="C22" s="203">
        <f>SUM(C23:C29)</f>
        <v>72067</v>
      </c>
      <c r="D22" s="203">
        <f>SUM(D23:D29)</f>
        <v>0</v>
      </c>
    </row>
    <row r="23" ht="17.25" customHeight="1" spans="1:4">
      <c r="A23" s="138">
        <v>50301</v>
      </c>
      <c r="B23" s="138" t="s">
        <v>1588</v>
      </c>
      <c r="C23" s="203">
        <v>509</v>
      </c>
      <c r="D23" s="203"/>
    </row>
    <row r="24" ht="17.25" customHeight="1" spans="1:4">
      <c r="A24" s="138">
        <v>50302</v>
      </c>
      <c r="B24" s="138" t="s">
        <v>1589</v>
      </c>
      <c r="C24" s="203">
        <v>27152</v>
      </c>
      <c r="D24" s="203"/>
    </row>
    <row r="25" ht="17.25" customHeight="1" spans="1:4">
      <c r="A25" s="138">
        <v>50303</v>
      </c>
      <c r="B25" s="138" t="s">
        <v>1590</v>
      </c>
      <c r="C25" s="203">
        <v>75</v>
      </c>
      <c r="D25" s="203"/>
    </row>
    <row r="26" ht="17.25" customHeight="1" spans="1:4">
      <c r="A26" s="138">
        <v>50305</v>
      </c>
      <c r="B26" s="138" t="s">
        <v>1591</v>
      </c>
      <c r="C26" s="203"/>
      <c r="D26" s="203"/>
    </row>
    <row r="27" ht="17.25" customHeight="1" spans="1:4">
      <c r="A27" s="138">
        <v>50306</v>
      </c>
      <c r="B27" s="138" t="s">
        <v>1592</v>
      </c>
      <c r="C27" s="203">
        <v>88</v>
      </c>
      <c r="D27" s="203"/>
    </row>
    <row r="28" ht="17.25" customHeight="1" spans="1:4">
      <c r="A28" s="138">
        <v>50307</v>
      </c>
      <c r="B28" s="138" t="s">
        <v>1593</v>
      </c>
      <c r="C28" s="203">
        <v>53</v>
      </c>
      <c r="D28" s="203"/>
    </row>
    <row r="29" ht="17.25" customHeight="1" spans="1:4">
      <c r="A29" s="138">
        <v>50399</v>
      </c>
      <c r="B29" s="138" t="s">
        <v>1594</v>
      </c>
      <c r="C29" s="203">
        <v>44190</v>
      </c>
      <c r="D29" s="203"/>
    </row>
    <row r="30" ht="17.25" customHeight="1" spans="1:4">
      <c r="A30" s="138">
        <v>504</v>
      </c>
      <c r="B30" s="140" t="s">
        <v>1595</v>
      </c>
      <c r="C30" s="203">
        <f>SUM(C31:C36)</f>
        <v>0</v>
      </c>
      <c r="D30" s="203">
        <f>SUM(D31:D36)</f>
        <v>0</v>
      </c>
    </row>
    <row r="31" ht="17.25" customHeight="1" spans="1:4">
      <c r="A31" s="138">
        <v>50401</v>
      </c>
      <c r="B31" s="138" t="s">
        <v>1588</v>
      </c>
      <c r="C31" s="203"/>
      <c r="D31" s="203"/>
    </row>
    <row r="32" ht="17.25" customHeight="1" spans="1:4">
      <c r="A32" s="138">
        <v>50402</v>
      </c>
      <c r="B32" s="138" t="s">
        <v>1589</v>
      </c>
      <c r="C32" s="203"/>
      <c r="D32" s="203"/>
    </row>
    <row r="33" ht="17.25" customHeight="1" spans="1:4">
      <c r="A33" s="138">
        <v>50403</v>
      </c>
      <c r="B33" s="138" t="s">
        <v>1590</v>
      </c>
      <c r="C33" s="203"/>
      <c r="D33" s="203"/>
    </row>
    <row r="34" ht="17.25" customHeight="1" spans="1:4">
      <c r="A34" s="138">
        <v>50404</v>
      </c>
      <c r="B34" s="138" t="s">
        <v>1592</v>
      </c>
      <c r="C34" s="203"/>
      <c r="D34" s="203"/>
    </row>
    <row r="35" ht="17.25" customHeight="1" spans="1:4">
      <c r="A35" s="138">
        <v>50405</v>
      </c>
      <c r="B35" s="138" t="s">
        <v>1593</v>
      </c>
      <c r="C35" s="203"/>
      <c r="D35" s="203"/>
    </row>
    <row r="36" ht="17.25" customHeight="1" spans="1:4">
      <c r="A36" s="138">
        <v>50499</v>
      </c>
      <c r="B36" s="138" t="s">
        <v>1594</v>
      </c>
      <c r="C36" s="203"/>
      <c r="D36" s="203"/>
    </row>
    <row r="37" ht="17.25" customHeight="1" spans="1:4">
      <c r="A37" s="138">
        <v>505</v>
      </c>
      <c r="B37" s="140" t="s">
        <v>1596</v>
      </c>
      <c r="C37" s="203">
        <f>SUM(C38:C40)</f>
        <v>140491</v>
      </c>
      <c r="D37" s="203">
        <f>SUM(D38:D40)</f>
        <v>140491</v>
      </c>
    </row>
    <row r="38" ht="17.25" customHeight="1" spans="1:4">
      <c r="A38" s="138">
        <v>50501</v>
      </c>
      <c r="B38" s="138" t="s">
        <v>1597</v>
      </c>
      <c r="C38" s="203">
        <v>107965</v>
      </c>
      <c r="D38" s="203">
        <v>107965</v>
      </c>
    </row>
    <row r="39" ht="17.25" customHeight="1" spans="1:4">
      <c r="A39" s="138">
        <v>50502</v>
      </c>
      <c r="B39" s="138" t="s">
        <v>1598</v>
      </c>
      <c r="C39" s="203">
        <v>13800</v>
      </c>
      <c r="D39" s="203">
        <v>13800</v>
      </c>
    </row>
    <row r="40" ht="17.25" customHeight="1" spans="1:4">
      <c r="A40" s="138">
        <v>50599</v>
      </c>
      <c r="B40" s="138" t="s">
        <v>1599</v>
      </c>
      <c r="C40" s="203">
        <v>18726</v>
      </c>
      <c r="D40" s="203">
        <v>18726</v>
      </c>
    </row>
    <row r="41" ht="17.25" customHeight="1" spans="1:4">
      <c r="A41" s="138">
        <v>506</v>
      </c>
      <c r="B41" s="140" t="s">
        <v>1600</v>
      </c>
      <c r="C41" s="203">
        <f>SUM(C42:C43)</f>
        <v>3169</v>
      </c>
      <c r="D41" s="203">
        <f>SUM(D42:D43)</f>
        <v>0</v>
      </c>
    </row>
    <row r="42" ht="17.25" customHeight="1" spans="1:4">
      <c r="A42" s="138">
        <v>50601</v>
      </c>
      <c r="B42" s="138" t="s">
        <v>1601</v>
      </c>
      <c r="C42" s="203">
        <v>3169</v>
      </c>
      <c r="D42" s="203"/>
    </row>
    <row r="43" ht="17.25" customHeight="1" spans="1:4">
      <c r="A43" s="138">
        <v>50602</v>
      </c>
      <c r="B43" s="138" t="s">
        <v>1602</v>
      </c>
      <c r="C43" s="203"/>
      <c r="D43" s="203"/>
    </row>
    <row r="44" ht="17.25" customHeight="1" spans="1:4">
      <c r="A44" s="138">
        <v>507</v>
      </c>
      <c r="B44" s="140" t="s">
        <v>1603</v>
      </c>
      <c r="C44" s="203">
        <f>SUM(C45:C47)</f>
        <v>8999</v>
      </c>
      <c r="D44" s="203">
        <f>SUM(D45:D47)</f>
        <v>0</v>
      </c>
    </row>
    <row r="45" ht="17.25" customHeight="1" spans="1:4">
      <c r="A45" s="138">
        <v>50701</v>
      </c>
      <c r="B45" s="138" t="s">
        <v>1604</v>
      </c>
      <c r="C45" s="203"/>
      <c r="D45" s="203"/>
    </row>
    <row r="46" ht="17.25" customHeight="1" spans="1:4">
      <c r="A46" s="138">
        <v>50702</v>
      </c>
      <c r="B46" s="138" t="s">
        <v>1605</v>
      </c>
      <c r="C46" s="203"/>
      <c r="D46" s="203"/>
    </row>
    <row r="47" ht="17.25" customHeight="1" spans="1:4">
      <c r="A47" s="138">
        <v>50799</v>
      </c>
      <c r="B47" s="138" t="s">
        <v>1606</v>
      </c>
      <c r="C47" s="203">
        <v>8999</v>
      </c>
      <c r="D47" s="203"/>
    </row>
    <row r="48" ht="17.25" customHeight="1" spans="1:4">
      <c r="A48" s="138">
        <v>508</v>
      </c>
      <c r="B48" s="140" t="s">
        <v>1607</v>
      </c>
      <c r="C48" s="203">
        <f>SUM(C49:C52)</f>
        <v>0</v>
      </c>
      <c r="D48" s="203">
        <f>SUM(D49:D52)</f>
        <v>0</v>
      </c>
    </row>
    <row r="49" ht="17.25" customHeight="1" spans="1:4">
      <c r="A49" s="138">
        <v>50803</v>
      </c>
      <c r="B49" s="138" t="s">
        <v>1608</v>
      </c>
      <c r="C49" s="203"/>
      <c r="D49" s="203"/>
    </row>
    <row r="50" ht="17.25" customHeight="1" spans="1:4">
      <c r="A50" s="138">
        <v>50804</v>
      </c>
      <c r="B50" s="138" t="s">
        <v>1609</v>
      </c>
      <c r="C50" s="203"/>
      <c r="D50" s="203"/>
    </row>
    <row r="51" ht="17.25" customHeight="1" spans="1:4">
      <c r="A51" s="138">
        <v>50805</v>
      </c>
      <c r="B51" s="138" t="s">
        <v>1610</v>
      </c>
      <c r="C51" s="203"/>
      <c r="D51" s="203"/>
    </row>
    <row r="52" ht="17.25" customHeight="1" spans="1:4">
      <c r="A52" s="138">
        <v>50899</v>
      </c>
      <c r="B52" s="138" t="s">
        <v>1611</v>
      </c>
      <c r="C52" s="203"/>
      <c r="D52" s="203"/>
    </row>
    <row r="53" ht="17.25" customHeight="1" spans="1:4">
      <c r="A53" s="138">
        <v>509</v>
      </c>
      <c r="B53" s="140" t="s">
        <v>1612</v>
      </c>
      <c r="C53" s="203">
        <f>SUM(C54:C58)</f>
        <v>84102</v>
      </c>
      <c r="D53" s="203">
        <f>SUM(D54:D58)</f>
        <v>54102</v>
      </c>
    </row>
    <row r="54" ht="17.25" customHeight="1" spans="1:4">
      <c r="A54" s="138">
        <v>50901</v>
      </c>
      <c r="B54" s="138" t="s">
        <v>1613</v>
      </c>
      <c r="C54" s="203">
        <v>13021</v>
      </c>
      <c r="D54" s="203">
        <v>3021</v>
      </c>
    </row>
    <row r="55" ht="17.25" customHeight="1" spans="1:4">
      <c r="A55" s="138">
        <v>50902</v>
      </c>
      <c r="B55" s="138" t="s">
        <v>1614</v>
      </c>
      <c r="C55" s="203">
        <v>24</v>
      </c>
      <c r="D55" s="203">
        <v>24</v>
      </c>
    </row>
    <row r="56" ht="17.25" customHeight="1" spans="1:4">
      <c r="A56" s="138">
        <v>50903</v>
      </c>
      <c r="B56" s="138" t="s">
        <v>1615</v>
      </c>
      <c r="C56" s="203">
        <v>12</v>
      </c>
      <c r="D56" s="203">
        <v>12</v>
      </c>
    </row>
    <row r="57" ht="17.25" customHeight="1" spans="1:4">
      <c r="A57" s="138">
        <v>50905</v>
      </c>
      <c r="B57" s="138" t="s">
        <v>1616</v>
      </c>
      <c r="C57" s="203"/>
      <c r="D57" s="203"/>
    </row>
    <row r="58" ht="17.25" customHeight="1" spans="1:4">
      <c r="A58" s="138">
        <v>50999</v>
      </c>
      <c r="B58" s="138" t="s">
        <v>1617</v>
      </c>
      <c r="C58" s="203">
        <v>71045</v>
      </c>
      <c r="D58" s="203">
        <v>51045</v>
      </c>
    </row>
    <row r="59" ht="17.25" customHeight="1" spans="1:4">
      <c r="A59" s="138">
        <v>510</v>
      </c>
      <c r="B59" s="140" t="s">
        <v>1618</v>
      </c>
      <c r="C59" s="203">
        <f>SUM(C60:C62)</f>
        <v>66282</v>
      </c>
      <c r="D59" s="203">
        <f>SUM(D60:D62)</f>
        <v>0</v>
      </c>
    </row>
    <row r="60" ht="17.25" customHeight="1" spans="1:4">
      <c r="A60" s="138">
        <v>51002</v>
      </c>
      <c r="B60" s="138" t="s">
        <v>1619</v>
      </c>
      <c r="C60" s="203">
        <v>62312</v>
      </c>
      <c r="D60" s="203"/>
    </row>
    <row r="61" ht="17.25" customHeight="1" spans="1:4">
      <c r="A61" s="138">
        <v>51003</v>
      </c>
      <c r="B61" s="138" t="s">
        <v>960</v>
      </c>
      <c r="C61" s="203"/>
      <c r="D61" s="203"/>
    </row>
    <row r="62" ht="17.25" customHeight="1" spans="1:4">
      <c r="A62" s="138">
        <v>51004</v>
      </c>
      <c r="B62" s="138" t="s">
        <v>1620</v>
      </c>
      <c r="C62" s="203">
        <v>3970</v>
      </c>
      <c r="D62" s="203"/>
    </row>
    <row r="63" ht="17.25" customHeight="1" spans="1:4">
      <c r="A63" s="138">
        <v>511</v>
      </c>
      <c r="B63" s="140" t="s">
        <v>1621</v>
      </c>
      <c r="C63" s="203">
        <f>SUM(C64:C67)</f>
        <v>19695</v>
      </c>
      <c r="D63" s="203">
        <f>SUM(D64:D67)</f>
        <v>0</v>
      </c>
    </row>
    <row r="64" ht="17.25" customHeight="1" spans="1:4">
      <c r="A64" s="138">
        <v>51101</v>
      </c>
      <c r="B64" s="138" t="s">
        <v>1622</v>
      </c>
      <c r="C64" s="203">
        <v>19058</v>
      </c>
      <c r="D64" s="203"/>
    </row>
    <row r="65" ht="17.25" customHeight="1" spans="1:4">
      <c r="A65" s="138">
        <v>51102</v>
      </c>
      <c r="B65" s="138" t="s">
        <v>1623</v>
      </c>
      <c r="C65" s="203">
        <v>637</v>
      </c>
      <c r="D65" s="203"/>
    </row>
    <row r="66" ht="17.25" customHeight="1" spans="1:4">
      <c r="A66" s="138">
        <v>51103</v>
      </c>
      <c r="B66" s="138" t="s">
        <v>1624</v>
      </c>
      <c r="C66" s="203"/>
      <c r="D66" s="203"/>
    </row>
    <row r="67" ht="17.25" customHeight="1" spans="1:4">
      <c r="A67" s="138">
        <v>51104</v>
      </c>
      <c r="B67" s="138" t="s">
        <v>1625</v>
      </c>
      <c r="C67" s="203"/>
      <c r="D67" s="203"/>
    </row>
    <row r="68" ht="17.25" customHeight="1" spans="1:4">
      <c r="A68" s="138">
        <v>599</v>
      </c>
      <c r="B68" s="140" t="s">
        <v>1629</v>
      </c>
      <c r="C68" s="203">
        <f>SUM(C69:C73)</f>
        <v>0</v>
      </c>
      <c r="D68" s="203">
        <f>SUM(D69:D73)</f>
        <v>0</v>
      </c>
    </row>
    <row r="69" ht="17.25" customHeight="1" spans="1:4">
      <c r="A69" s="138">
        <v>59907</v>
      </c>
      <c r="B69" s="138" t="s">
        <v>1630</v>
      </c>
      <c r="C69" s="203"/>
      <c r="D69" s="203"/>
    </row>
    <row r="70" ht="17.25" customHeight="1" spans="1:4">
      <c r="A70" s="138">
        <v>59908</v>
      </c>
      <c r="B70" s="138" t="s">
        <v>1631</v>
      </c>
      <c r="C70" s="203"/>
      <c r="D70" s="203"/>
    </row>
    <row r="71" ht="17.25" customHeight="1" spans="1:4">
      <c r="A71" s="138">
        <v>59909</v>
      </c>
      <c r="B71" s="138" t="s">
        <v>1632</v>
      </c>
      <c r="C71" s="203"/>
      <c r="D71" s="203"/>
    </row>
    <row r="72" ht="17.25" customHeight="1" spans="1:4">
      <c r="A72" s="138">
        <v>59910</v>
      </c>
      <c r="B72" s="138" t="s">
        <v>1633</v>
      </c>
      <c r="C72" s="203"/>
      <c r="D72" s="203"/>
    </row>
    <row r="73" ht="17.25" customHeight="1" spans="1:4">
      <c r="A73" s="138">
        <v>59999</v>
      </c>
      <c r="B73" s="138" t="s">
        <v>1412</v>
      </c>
      <c r="C73" s="203"/>
      <c r="D73" s="203"/>
    </row>
  </sheetData>
  <sheetProtection autoFilter="0" objects="1"/>
  <mergeCells count="5">
    <mergeCell ref="A1:D1"/>
    <mergeCell ref="A3:A4"/>
    <mergeCell ref="B3:B4"/>
    <mergeCell ref="C3:C4"/>
    <mergeCell ref="D3:D4"/>
  </mergeCells>
  <dataValidations count="1">
    <dataValidation type="decimal" operator="between" allowBlank="1" showInputMessage="1" showErrorMessage="1" sqref="C5:D73">
      <formula1>-99999999999999</formula1>
      <formula2>99999999999999</formula2>
    </dataValidation>
  </dataValidations>
  <printOptions gridLines="1"/>
  <pageMargins left="0.75" right="0.75" top="1" bottom="1" header="0" footer="0"/>
  <pageSetup paperSize="9" scale="88" orientation="portrait"/>
  <headerFooter>
    <oddHeader>&amp;C&amp;A</oddHeader>
    <oddFooter>&amp;CPage &amp;P</oddFooter>
    <evenHeader>&amp;C&amp;A</evenHeader>
    <evenFooter>&amp;CPage &amp;P</even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12" master="" otherUserPermission="visible"/>
  <rangeList sheetStid="3" master="" otherUserPermission="visible"/>
  <rangeList sheetStid="10" master="" otherUserPermission="visible"/>
  <rangeList sheetStid="4" master="" otherUserPermission="visible"/>
  <rangeList sheetStid="11" master="" otherUserPermission="visible"/>
  <rangeList sheetStid="13" master="" otherUserPermission="visible"/>
  <rangeList sheetStid="5" master="" otherUserPermission="visible"/>
  <rangeList sheetStid="34" master="" otherUserPermission="visible"/>
  <rangeList sheetStid="14" master="" otherUserPermission="visible"/>
  <rangeList sheetStid="17" master="" otherUserPermission="visible"/>
  <rangeList sheetStid="16" master="" otherUserPermission="visible"/>
  <rangeList sheetStid="18" master="" otherUserPermission="visible"/>
  <rangeList sheetStid="6" master="" otherUserPermission="visible"/>
  <rangeList sheetStid="19" master="" otherUserPermission="visible"/>
  <rangeList sheetStid="7" master="" otherUserPermission="visible"/>
  <rangeList sheetStid="29" master="" otherUserPermission="visible"/>
  <rangeList sheetStid="21" master="" otherUserPermission="visible"/>
  <rangeList sheetStid="22" master="" otherUserPermission="visible"/>
  <rangeList sheetStid="23" master="" otherUserPermission="visible"/>
  <rangeList sheetStid="8" master="" otherUserPermission="visible"/>
  <rangeList sheetStid="9" master="" otherUserPermission="visible"/>
  <rangeList sheetStid="30" master="" otherUserPermission="visible"/>
  <rangeList sheetStid="31" master="" otherUserPermission="visible"/>
  <rangeList sheetStid="32" master="" otherUserPermission="visible"/>
  <rangeList sheetStid="33" master="" otherUserPermission="visible"/>
  <rangeList sheetStid="24" master="" otherUserPermission="visible"/>
  <rangeList sheetStid="25" master="" otherUserPermission="visible"/>
  <rangeList sheetStid="26" master="" otherUserPermission="visible"/>
  <rangeList sheetStid="27" master="" otherUserPermission="visible"/>
  <rangeList sheetStid="28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封面</vt:lpstr>
      <vt:lpstr>目录</vt:lpstr>
      <vt:lpstr>1、一般公共预算收支决算总表</vt:lpstr>
      <vt:lpstr>2、一般公共预算收入决算表</vt:lpstr>
      <vt:lpstr>表3</vt:lpstr>
      <vt:lpstr>3、一般公共预算支出决算表 </vt:lpstr>
      <vt:lpstr>4、一般公共预算本级支出决算表</vt:lpstr>
      <vt:lpstr>5、一般公共预算支出决算经济分类明细表</vt:lpstr>
      <vt:lpstr>6、一般公共预算基本支出决算经济分类明细表 </vt:lpstr>
      <vt:lpstr>7.2024年度一般公共预算税收返还和转移支付决算分地区表</vt:lpstr>
      <vt:lpstr>8、一般公共预算税收返还及转移支付决算分项目表</vt:lpstr>
      <vt:lpstr>9、一般公共预算对下税收返还及转移支付情况表 -分项目</vt:lpstr>
      <vt:lpstr>10、一般公共预算对下税收返还和转移支付情况表-分地区</vt:lpstr>
      <vt:lpstr>11、政府性基金预算收支决算表</vt:lpstr>
      <vt:lpstr>12、政府性基金预算收入决算表</vt:lpstr>
      <vt:lpstr>13、政府性基金预算支出决算表</vt:lpstr>
      <vt:lpstr>14、政府性基金预算本级支出决算表</vt:lpstr>
      <vt:lpstr>15、政府性基金预算转移支付分项目决算表</vt:lpstr>
      <vt:lpstr>16、政府性基金对下转移支付收入决算表-分项目</vt:lpstr>
      <vt:lpstr>17、政府性基金对下转移支付决算表-分地区</vt:lpstr>
      <vt:lpstr>18、社会保险基金预算收支决算表</vt:lpstr>
      <vt:lpstr>19、国有资本经营预算收入决算表</vt:lpstr>
      <vt:lpstr>20、国有资本经营预算支出决算表 </vt:lpstr>
      <vt:lpstr>21、国有资本经营预算本级支出决算表 </vt:lpstr>
      <vt:lpstr>22、国有资本经营预算对下转移支付情况表-分项目</vt:lpstr>
      <vt:lpstr>23、国有资本经营预算对下转移支付情况表-分地区</vt:lpstr>
      <vt:lpstr>24、地方政府一般债务限额和余额情况表 </vt:lpstr>
      <vt:lpstr>25、地方政府专项债务限额和余额情况表 </vt:lpstr>
      <vt:lpstr>26、地方政府债务发行及还本付息决算情况表 </vt:lpstr>
      <vt:lpstr>27、地方政府新增债券资金安排方案 </vt:lpstr>
      <vt:lpstr>28、一般公共预算“三公”经费支出决算表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copy summer</cp:lastModifiedBy>
  <dcterms:created xsi:type="dcterms:W3CDTF">2024-07-08T08:36:00Z</dcterms:created>
  <dcterms:modified xsi:type="dcterms:W3CDTF">2025-09-16T08:37:26Z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169FCD605AB64236A24E8E7239C68131_11</vt:lpwstr>
  </property>
  <property fmtid="{D5CDD505-2E9C-101B-9397-08002B2CF9AE}" pid="3" name="KSOProductBuildVer">
    <vt:lpwstr>2052-12.1.0.22089</vt:lpwstr>
  </property>
  <property fmtid="{D5CDD505-2E9C-101B-9397-08002B2CF9AE}" pid="4" name="KSOReadingLayout">
    <vt:bool>true</vt:bool>
  </property>
</Properties>
</file>